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8800" windowHeight="12345" tabRatio="611" activeTab="2"/>
  </bookViews>
  <sheets>
    <sheet name="Jan" sheetId="6" r:id="rId1"/>
    <sheet name="Fev" sheetId="9" r:id="rId2"/>
    <sheet name="Mar" sheetId="10" r:id="rId3"/>
    <sheet name="Abr" sheetId="11" r:id="rId4"/>
    <sheet name="Mai" sheetId="12" r:id="rId5"/>
    <sheet name="Jun" sheetId="13" r:id="rId6"/>
    <sheet name="Jul" sheetId="14" r:id="rId7"/>
    <sheet name="Ago" sheetId="15" r:id="rId8"/>
    <sheet name="Set" sheetId="16" r:id="rId9"/>
    <sheet name="Out" sheetId="17" r:id="rId10"/>
    <sheet name="Nov" sheetId="18" r:id="rId11"/>
    <sheet name="Dez" sheetId="19" r:id="rId12"/>
  </sheets>
  <definedNames>
    <definedName name="AbrDom1">DATE(AnoDoCalendário,4,1)-WEEKDAY(DATE(AnoDoCalendário,4,1))+1</definedName>
    <definedName name="AgoDom1">DATE(AnoDoCalendário,8,1)-WEEKDAY(DATE(AnoDoCalendário,8,1))+1</definedName>
    <definedName name="AnoDoCalendário">Jan!$K$2</definedName>
    <definedName name="_xlnm.Print_Area" localSheetId="3">Abr!$B$2:$J$16</definedName>
    <definedName name="_xlnm.Print_Area" localSheetId="7">Ago!$B$2:$J$16</definedName>
    <definedName name="_xlnm.Print_Area" localSheetId="11">Dez!$B$2:$J$16</definedName>
    <definedName name="_xlnm.Print_Area" localSheetId="1">Fev!$B$2:$J$16</definedName>
    <definedName name="_xlnm.Print_Area" localSheetId="0">Jan!$B$2:$J$16</definedName>
    <definedName name="_xlnm.Print_Area" localSheetId="6">Jul!$B$2:$J$16</definedName>
    <definedName name="_xlnm.Print_Area" localSheetId="5">Jun!$B$2:$J$16</definedName>
    <definedName name="_xlnm.Print_Area" localSheetId="4">Mai!$B$2:$J$16</definedName>
    <definedName name="_xlnm.Print_Area" localSheetId="2">Mar!$B$2:$J$16</definedName>
    <definedName name="_xlnm.Print_Area" localSheetId="10">Nov!$B$2:$J$16</definedName>
    <definedName name="_xlnm.Print_Area" localSheetId="9">Out!$B$2:$J$16</definedName>
    <definedName name="_xlnm.Print_Area" localSheetId="8">Set!$B$2:$J$16</definedName>
    <definedName name="DezDom1">DATE(AnoDoCalendário,12,1)-WEEKDAY(DATE(AnoDoCalendário,12,1))+1</definedName>
    <definedName name="FevDom1">DATE(AnoDoCalendário,2,1)-WEEKDAY(DATE(AnoDoCalendário,2,1))+1</definedName>
    <definedName name="JanDom1">DATE(AnoDoCalendário,1,1)-WEEKDAY(DATE(AnoDoCalendário,1,1))+1</definedName>
    <definedName name="JulDom1">DATE(AnoDoCalendário,7,1)-WEEKDAY(DATE(AnoDoCalendário,7,1))+1</definedName>
    <definedName name="JunDom1">DATE(AnoDoCalendário,6,1)-WEEKDAY(DATE(AnoDoCalendário,6,1))+1</definedName>
    <definedName name="MaiDom1">DATE(AnoDoCalendário,5,1)-WEEKDAY(DATE(AnoDoCalendário,5,1))+1</definedName>
    <definedName name="MarDom1">DATE(AnoDoCalendário,3,1)-WEEKDAY(DATE(AnoDoCalendário,3,1))+1</definedName>
    <definedName name="NovDom1">DATE(AnoDoCalendário,11,1)-WEEKDAY(DATE(AnoDoCalendário,11,1))+1</definedName>
    <definedName name="OutDom1">DATE(AnoDoCalendário,10,1)-WEEKDAY(DATE(AnoDoCalendário,10,1))+1</definedName>
    <definedName name="SetDom1">DATE(AnoDoCalendário,9,1)-WEEKDAY(DATE(AnoDoCalendário,9,1))+1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0" l="1"/>
  <c r="B3" i="9"/>
  <c r="B3" i="12"/>
  <c r="B3" i="11"/>
  <c r="B3" i="14"/>
  <c r="B3" i="13"/>
  <c r="B3" i="16"/>
  <c r="B3" i="15"/>
  <c r="B3" i="18"/>
  <c r="B3" i="17"/>
  <c r="B3" i="6"/>
  <c r="B3" i="19"/>
  <c r="C15" i="19"/>
  <c r="H13" i="19"/>
  <c r="F13" i="19"/>
  <c r="D13" i="19"/>
  <c r="B13" i="19"/>
  <c r="G11" i="19"/>
  <c r="E11" i="19"/>
  <c r="C11" i="19"/>
  <c r="H9" i="19"/>
  <c r="F9" i="19"/>
  <c r="D9" i="19"/>
  <c r="B9" i="19"/>
  <c r="G7" i="19"/>
  <c r="E7" i="19"/>
  <c r="C7" i="19"/>
  <c r="H5" i="19"/>
  <c r="F5" i="19"/>
  <c r="D5" i="19"/>
  <c r="B5" i="19"/>
  <c r="G13" i="19"/>
  <c r="E13" i="19"/>
  <c r="C13" i="19"/>
  <c r="H11" i="19"/>
  <c r="F11" i="19"/>
  <c r="D11" i="19"/>
  <c r="B11" i="19"/>
  <c r="G9" i="19"/>
  <c r="E9" i="19"/>
  <c r="C9" i="19"/>
  <c r="H7" i="19"/>
  <c r="F7" i="19"/>
  <c r="D7" i="19"/>
  <c r="G5" i="19"/>
  <c r="E5" i="19"/>
  <c r="C5" i="19"/>
  <c r="B15" i="19"/>
  <c r="B7" i="19"/>
  <c r="C15" i="18"/>
  <c r="H13" i="18"/>
  <c r="F13" i="18"/>
  <c r="D13" i="18"/>
  <c r="B13" i="18"/>
  <c r="G11" i="18"/>
  <c r="E11" i="18"/>
  <c r="C11" i="18"/>
  <c r="H9" i="18"/>
  <c r="F9" i="18"/>
  <c r="D9" i="18"/>
  <c r="B9" i="18"/>
  <c r="G7" i="18"/>
  <c r="E7" i="18"/>
  <c r="C7" i="18"/>
  <c r="H5" i="18"/>
  <c r="F5" i="18"/>
  <c r="D5" i="18"/>
  <c r="B5" i="18"/>
  <c r="B15" i="18"/>
  <c r="G13" i="18"/>
  <c r="E13" i="18"/>
  <c r="C13" i="18"/>
  <c r="H11" i="18"/>
  <c r="F11" i="18"/>
  <c r="D11" i="18"/>
  <c r="B11" i="18"/>
  <c r="G9" i="18"/>
  <c r="E9" i="18"/>
  <c r="C9" i="18"/>
  <c r="H7" i="18"/>
  <c r="F7" i="18"/>
  <c r="D7" i="18"/>
  <c r="B7" i="18"/>
  <c r="G5" i="18"/>
  <c r="E5" i="18"/>
  <c r="C5" i="18"/>
  <c r="C15" i="17"/>
  <c r="H13" i="17"/>
  <c r="F13" i="17"/>
  <c r="D13" i="17"/>
  <c r="B13" i="17"/>
  <c r="G11" i="17"/>
  <c r="E11" i="17"/>
  <c r="C11" i="17"/>
  <c r="H9" i="17"/>
  <c r="F9" i="17"/>
  <c r="D9" i="17"/>
  <c r="B9" i="17"/>
  <c r="G7" i="17"/>
  <c r="E7" i="17"/>
  <c r="C7" i="17"/>
  <c r="H5" i="17"/>
  <c r="F5" i="17"/>
  <c r="D5" i="17"/>
  <c r="B5" i="17"/>
  <c r="B15" i="17"/>
  <c r="G13" i="17"/>
  <c r="E13" i="17"/>
  <c r="C13" i="17"/>
  <c r="H11" i="17"/>
  <c r="F11" i="17"/>
  <c r="D11" i="17"/>
  <c r="B11" i="17"/>
  <c r="G9" i="17"/>
  <c r="E9" i="17"/>
  <c r="C9" i="17"/>
  <c r="H7" i="17"/>
  <c r="F7" i="17"/>
  <c r="D7" i="17"/>
  <c r="B7" i="17"/>
  <c r="G5" i="17"/>
  <c r="E5" i="17"/>
  <c r="C5" i="17"/>
  <c r="C15" i="16"/>
  <c r="H13" i="16"/>
  <c r="F13" i="16"/>
  <c r="D13" i="16"/>
  <c r="B13" i="16"/>
  <c r="G11" i="16"/>
  <c r="E11" i="16"/>
  <c r="C11" i="16"/>
  <c r="H9" i="16"/>
  <c r="F9" i="16"/>
  <c r="D9" i="16"/>
  <c r="B9" i="16"/>
  <c r="G7" i="16"/>
  <c r="E7" i="16"/>
  <c r="C7" i="16"/>
  <c r="H5" i="16"/>
  <c r="F5" i="16"/>
  <c r="D5" i="16"/>
  <c r="B5" i="16"/>
  <c r="B15" i="16"/>
  <c r="G13" i="16"/>
  <c r="E13" i="16"/>
  <c r="C13" i="16"/>
  <c r="H11" i="16"/>
  <c r="F11" i="16"/>
  <c r="D11" i="16"/>
  <c r="B11" i="16"/>
  <c r="G9" i="16"/>
  <c r="E9" i="16"/>
  <c r="C9" i="16"/>
  <c r="H7" i="16"/>
  <c r="F7" i="16"/>
  <c r="D7" i="16"/>
  <c r="B7" i="16"/>
  <c r="G5" i="16"/>
  <c r="E5" i="16"/>
  <c r="C5" i="16"/>
  <c r="C15" i="15"/>
  <c r="H13" i="15"/>
  <c r="F13" i="15"/>
  <c r="D13" i="15"/>
  <c r="B13" i="15"/>
  <c r="G11" i="15"/>
  <c r="E11" i="15"/>
  <c r="C11" i="15"/>
  <c r="H9" i="15"/>
  <c r="F9" i="15"/>
  <c r="D9" i="15"/>
  <c r="B9" i="15"/>
  <c r="G7" i="15"/>
  <c r="E7" i="15"/>
  <c r="C7" i="15"/>
  <c r="H5" i="15"/>
  <c r="F5" i="15"/>
  <c r="D5" i="15"/>
  <c r="B5" i="15"/>
  <c r="B15" i="15"/>
  <c r="G13" i="15"/>
  <c r="E13" i="15"/>
  <c r="C13" i="15"/>
  <c r="H11" i="15"/>
  <c r="F11" i="15"/>
  <c r="D11" i="15"/>
  <c r="B11" i="15"/>
  <c r="G9" i="15"/>
  <c r="E9" i="15"/>
  <c r="C9" i="15"/>
  <c r="H7" i="15"/>
  <c r="F7" i="15"/>
  <c r="D7" i="15"/>
  <c r="B7" i="15"/>
  <c r="G5" i="15"/>
  <c r="E5" i="15"/>
  <c r="C5" i="15"/>
  <c r="C15" i="14"/>
  <c r="H13" i="14"/>
  <c r="F13" i="14"/>
  <c r="D13" i="14"/>
  <c r="B13" i="14"/>
  <c r="G11" i="14"/>
  <c r="E11" i="14"/>
  <c r="C11" i="14"/>
  <c r="H9" i="14"/>
  <c r="F9" i="14"/>
  <c r="D9" i="14"/>
  <c r="B9" i="14"/>
  <c r="G7" i="14"/>
  <c r="E7" i="14"/>
  <c r="C7" i="14"/>
  <c r="H5" i="14"/>
  <c r="F5" i="14"/>
  <c r="D5" i="14"/>
  <c r="B5" i="14"/>
  <c r="B15" i="14"/>
  <c r="G13" i="14"/>
  <c r="E13" i="14"/>
  <c r="C13" i="14"/>
  <c r="H11" i="14"/>
  <c r="F11" i="14"/>
  <c r="D11" i="14"/>
  <c r="B11" i="14"/>
  <c r="G9" i="14"/>
  <c r="E9" i="14"/>
  <c r="C9" i="14"/>
  <c r="H7" i="14"/>
  <c r="F7" i="14"/>
  <c r="D7" i="14"/>
  <c r="B7" i="14"/>
  <c r="G5" i="14"/>
  <c r="E5" i="14"/>
  <c r="C5" i="14"/>
  <c r="C15" i="13"/>
  <c r="H13" i="13"/>
  <c r="F13" i="13"/>
  <c r="D13" i="13"/>
  <c r="B13" i="13"/>
  <c r="G11" i="13"/>
  <c r="E11" i="13"/>
  <c r="C11" i="13"/>
  <c r="H9" i="13"/>
  <c r="F9" i="13"/>
  <c r="D9" i="13"/>
  <c r="B9" i="13"/>
  <c r="G7" i="13"/>
  <c r="E7" i="13"/>
  <c r="C7" i="13"/>
  <c r="H5" i="13"/>
  <c r="F5" i="13"/>
  <c r="D5" i="13"/>
  <c r="B5" i="13"/>
  <c r="B15" i="13"/>
  <c r="G13" i="13"/>
  <c r="E13" i="13"/>
  <c r="C13" i="13"/>
  <c r="H11" i="13"/>
  <c r="F11" i="13"/>
  <c r="D11" i="13"/>
  <c r="B11" i="13"/>
  <c r="G9" i="13"/>
  <c r="E9" i="13"/>
  <c r="C9" i="13"/>
  <c r="H7" i="13"/>
  <c r="F7" i="13"/>
  <c r="D7" i="13"/>
  <c r="B7" i="13"/>
  <c r="G5" i="13"/>
  <c r="E5" i="13"/>
  <c r="C5" i="13"/>
  <c r="C15" i="12"/>
  <c r="H13" i="12"/>
  <c r="F13" i="12"/>
  <c r="D13" i="12"/>
  <c r="B13" i="12"/>
  <c r="G11" i="12"/>
  <c r="E11" i="12"/>
  <c r="C11" i="12"/>
  <c r="H9" i="12"/>
  <c r="F9" i="12"/>
  <c r="D9" i="12"/>
  <c r="B9" i="12"/>
  <c r="G7" i="12"/>
  <c r="E7" i="12"/>
  <c r="C7" i="12"/>
  <c r="H5" i="12"/>
  <c r="F5" i="12"/>
  <c r="D5" i="12"/>
  <c r="B5" i="12"/>
  <c r="B15" i="12"/>
  <c r="G13" i="12"/>
  <c r="E13" i="12"/>
  <c r="C13" i="12"/>
  <c r="H11" i="12"/>
  <c r="F11" i="12"/>
  <c r="D11" i="12"/>
  <c r="B11" i="12"/>
  <c r="G9" i="12"/>
  <c r="E9" i="12"/>
  <c r="C9" i="12"/>
  <c r="H7" i="12"/>
  <c r="F7" i="12"/>
  <c r="D7" i="12"/>
  <c r="B7" i="12"/>
  <c r="G5" i="12"/>
  <c r="E5" i="12"/>
  <c r="C5" i="12"/>
  <c r="C15" i="11"/>
  <c r="H13" i="11"/>
  <c r="F13" i="11"/>
  <c r="D13" i="11"/>
  <c r="B13" i="11"/>
  <c r="G11" i="11"/>
  <c r="E11" i="11"/>
  <c r="C11" i="11"/>
  <c r="H9" i="11"/>
  <c r="F9" i="11"/>
  <c r="D9" i="11"/>
  <c r="B9" i="11"/>
  <c r="G7" i="11"/>
  <c r="E7" i="11"/>
  <c r="C7" i="11"/>
  <c r="H5" i="11"/>
  <c r="F5" i="11"/>
  <c r="D5" i="11"/>
  <c r="B5" i="11"/>
  <c r="B15" i="11"/>
  <c r="G13" i="11"/>
  <c r="E13" i="11"/>
  <c r="C13" i="11"/>
  <c r="H11" i="11"/>
  <c r="F11" i="11"/>
  <c r="D11" i="11"/>
  <c r="B11" i="11"/>
  <c r="G9" i="11"/>
  <c r="E9" i="11"/>
  <c r="C9" i="11"/>
  <c r="H7" i="11"/>
  <c r="F7" i="11"/>
  <c r="D7" i="11"/>
  <c r="B7" i="11"/>
  <c r="G5" i="11"/>
  <c r="E5" i="11"/>
  <c r="C5" i="11"/>
  <c r="C15" i="10"/>
  <c r="H13" i="10"/>
  <c r="F13" i="10"/>
  <c r="D13" i="10"/>
  <c r="B13" i="10"/>
  <c r="G11" i="10"/>
  <c r="E11" i="10"/>
  <c r="C11" i="10"/>
  <c r="H9" i="10"/>
  <c r="F9" i="10"/>
  <c r="D9" i="10"/>
  <c r="B9" i="10"/>
  <c r="G7" i="10"/>
  <c r="E7" i="10"/>
  <c r="C7" i="10"/>
  <c r="H5" i="10"/>
  <c r="F5" i="10"/>
  <c r="D5" i="10"/>
  <c r="B5" i="10"/>
  <c r="B15" i="10"/>
  <c r="G13" i="10"/>
  <c r="E13" i="10"/>
  <c r="C13" i="10"/>
  <c r="H11" i="10"/>
  <c r="F11" i="10"/>
  <c r="D11" i="10"/>
  <c r="B11" i="10"/>
  <c r="G9" i="10"/>
  <c r="E9" i="10"/>
  <c r="C9" i="10"/>
  <c r="H7" i="10"/>
  <c r="F7" i="10"/>
  <c r="D7" i="10"/>
  <c r="B7" i="10"/>
  <c r="G5" i="10"/>
  <c r="E5" i="10"/>
  <c r="C5" i="10"/>
  <c r="C15" i="9"/>
  <c r="H13" i="9"/>
  <c r="F13" i="9"/>
  <c r="D13" i="9"/>
  <c r="B13" i="9"/>
  <c r="G11" i="9"/>
  <c r="E11" i="9"/>
  <c r="C11" i="9"/>
  <c r="H9" i="9"/>
  <c r="F9" i="9"/>
  <c r="D9" i="9"/>
  <c r="B9" i="9"/>
  <c r="G7" i="9"/>
  <c r="E7" i="9"/>
  <c r="C7" i="9"/>
  <c r="H5" i="9"/>
  <c r="F5" i="9"/>
  <c r="D5" i="9"/>
  <c r="B5" i="9"/>
  <c r="B15" i="9"/>
  <c r="G13" i="9"/>
  <c r="E13" i="9"/>
  <c r="C13" i="9"/>
  <c r="H11" i="9"/>
  <c r="F11" i="9"/>
  <c r="D11" i="9"/>
  <c r="B11" i="9"/>
  <c r="G9" i="9"/>
  <c r="E9" i="9"/>
  <c r="C9" i="9"/>
  <c r="H7" i="9"/>
  <c r="F7" i="9"/>
  <c r="D7" i="9"/>
  <c r="B7" i="9"/>
  <c r="G5" i="9"/>
  <c r="E5" i="9"/>
  <c r="C5" i="9"/>
  <c r="C15" i="6"/>
  <c r="H13" i="6"/>
  <c r="F13" i="6"/>
  <c r="D13" i="6"/>
  <c r="B13" i="6"/>
  <c r="G11" i="6"/>
  <c r="E11" i="6"/>
  <c r="C11" i="6"/>
  <c r="H9" i="6"/>
  <c r="F9" i="6"/>
  <c r="D9" i="6"/>
  <c r="B9" i="6"/>
  <c r="G7" i="6"/>
  <c r="E7" i="6"/>
  <c r="C7" i="6"/>
  <c r="H5" i="6"/>
  <c r="F5" i="6"/>
  <c r="D5" i="6"/>
  <c r="B5" i="6"/>
  <c r="B15" i="6"/>
  <c r="G13" i="6"/>
  <c r="E13" i="6"/>
  <c r="C13" i="6"/>
  <c r="H11" i="6"/>
  <c r="F11" i="6"/>
  <c r="D11" i="6"/>
  <c r="B11" i="6"/>
  <c r="G9" i="6"/>
  <c r="E9" i="6"/>
  <c r="C9" i="6"/>
  <c r="H7" i="6"/>
  <c r="F7" i="6"/>
  <c r="B7" i="6"/>
  <c r="G5" i="6"/>
  <c r="E5" i="6"/>
  <c r="C5" i="6"/>
</calcChain>
</file>

<file path=xl/sharedStrings.xml><?xml version="1.0" encoding="utf-8"?>
<sst xmlns="http://schemas.openxmlformats.org/spreadsheetml/2006/main" count="116" uniqueCount="18">
  <si>
    <t>SEGUNDA-FEIRA</t>
  </si>
  <si>
    <t>TERÇA-FEIRA</t>
  </si>
  <si>
    <t>QUARTA-FEIRA</t>
  </si>
  <si>
    <t>NOTAS:</t>
  </si>
  <si>
    <t>QUINTA-FEIRA</t>
  </si>
  <si>
    <t>SEXTA-FEIRA</t>
  </si>
  <si>
    <t>SÁBADO</t>
  </si>
  <si>
    <t>DOMINGO</t>
  </si>
  <si>
    <t>SELECIONE O ANO:</t>
  </si>
  <si>
    <t>CALENDÁRIO EDITORIAL</t>
  </si>
  <si>
    <t>20:00 Blogue - Tema: Isolamento</t>
  </si>
  <si>
    <t>Design e agendamento de publicações</t>
  </si>
  <si>
    <t>16:00 FB - poema 18:00 insta - live</t>
  </si>
  <si>
    <t>20:00 Blogue - Tema: amor</t>
  </si>
  <si>
    <t>NOTAS: os dados inseridos são um exemplo do que podes fazer no teu calendário editorial.</t>
  </si>
  <si>
    <r>
      <rPr>
        <b/>
        <sz val="10"/>
        <color theme="1"/>
        <rFont val="Cambria"/>
        <family val="1"/>
        <scheme val="minor"/>
      </rPr>
      <t xml:space="preserve">Dia Internacional da Mulher          </t>
    </r>
    <r>
      <rPr>
        <sz val="10"/>
        <color theme="1"/>
        <rFont val="Cambria"/>
        <family val="2"/>
        <scheme val="minor"/>
      </rPr>
      <t>10:00 Insta/FB</t>
    </r>
  </si>
  <si>
    <t>17:00 LinkedIn- eventos                16:00 FB - citação 18:00 Insta - stories</t>
  </si>
  <si>
    <t>17:00 LinkedIn - opinião                       16:00 FB - blogue 18:00 Insta - 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</si>
</sst>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&quot;mmmm&quot;&quot; de &quot;&quot;aaaa&quot;"/>
  </numFmts>
  <fonts count="24" x14ac:knownFonts="1">
    <font>
      <sz val="12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b/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40"/>
      <color theme="1"/>
      <name val="Cambria"/>
      <family val="2"/>
      <scheme val="minor"/>
    </font>
    <font>
      <b/>
      <sz val="9"/>
      <color theme="1"/>
      <name val="Cambria"/>
      <family val="2"/>
      <scheme val="minor"/>
    </font>
    <font>
      <sz val="24"/>
      <color theme="1"/>
      <name val="Cambria"/>
      <family val="2"/>
      <scheme val="minor"/>
    </font>
    <font>
      <sz val="16"/>
      <color theme="0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9"/>
      <color theme="1"/>
      <name val="Cambria"/>
      <family val="1"/>
      <scheme val="minor"/>
    </font>
    <font>
      <b/>
      <sz val="10"/>
      <color theme="1"/>
      <name val="Cambria"/>
      <family val="1"/>
      <scheme val="minor"/>
    </font>
    <font>
      <sz val="40"/>
      <color theme="1"/>
      <name val="Cambria"/>
      <family val="1"/>
      <scheme val="minor"/>
    </font>
    <font>
      <sz val="9"/>
      <color theme="1"/>
      <name val="Cambria"/>
      <family val="1"/>
      <scheme val="minor"/>
    </font>
    <font>
      <sz val="10"/>
      <color theme="1"/>
      <name val="Cambr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6CE6"/>
        <bgColor indexed="64"/>
      </patternFill>
    </fill>
    <fill>
      <patternFill patternType="solid">
        <fgColor rgb="FFFDD3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8E0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6" fillId="0" borderId="0" applyNumberFormat="0" applyFill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1"/>
    <xf numFmtId="0" fontId="5" fillId="0" borderId="0" xfId="1" applyFont="1"/>
    <xf numFmtId="165" fontId="7" fillId="0" borderId="0" xfId="0" applyNumberFormat="1" applyFont="1" applyFill="1" applyBorder="1" applyAlignment="1">
      <alignment vertical="center" textRotation="90"/>
    </xf>
    <xf numFmtId="0" fontId="9" fillId="0" borderId="0" xfId="5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165" fontId="0" fillId="0" borderId="0" xfId="0" applyNumberFormat="1"/>
    <xf numFmtId="0" fontId="10" fillId="4" borderId="10" xfId="1" applyFont="1" applyFill="1" applyBorder="1" applyAlignment="1">
      <alignment horizontal="center" vertical="top" wrapText="1"/>
    </xf>
    <xf numFmtId="0" fontId="10" fillId="4" borderId="10" xfId="3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top" wrapText="1"/>
    </xf>
    <xf numFmtId="164" fontId="11" fillId="4" borderId="11" xfId="1" applyNumberFormat="1" applyFont="1" applyFill="1" applyBorder="1" applyAlignment="1">
      <alignment horizontal="left" vertical="top" wrapText="1"/>
    </xf>
    <xf numFmtId="164" fontId="11" fillId="0" borderId="12" xfId="1" applyNumberFormat="1" applyFont="1" applyFill="1" applyBorder="1" applyAlignment="1">
      <alignment horizontal="left" vertical="top" wrapText="1"/>
    </xf>
    <xf numFmtId="164" fontId="11" fillId="0" borderId="13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5" borderId="0" xfId="1" applyFill="1"/>
    <xf numFmtId="164" fontId="13" fillId="6" borderId="11" xfId="1" applyNumberFormat="1" applyFont="1" applyFill="1" applyBorder="1" applyAlignment="1">
      <alignment horizontal="left" vertical="top" wrapText="1"/>
    </xf>
    <xf numFmtId="164" fontId="13" fillId="6" borderId="12" xfId="1" applyNumberFormat="1" applyFont="1" applyFill="1" applyBorder="1" applyAlignment="1">
      <alignment horizontal="left" vertical="top" wrapText="1"/>
    </xf>
    <xf numFmtId="166" fontId="14" fillId="7" borderId="0" xfId="1" applyNumberFormat="1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top"/>
    </xf>
    <xf numFmtId="0" fontId="1" fillId="0" borderId="0" xfId="1" applyFont="1" applyFill="1" applyAlignment="1">
      <alignment horizontal="right"/>
    </xf>
    <xf numFmtId="0" fontId="17" fillId="5" borderId="0" xfId="1" applyFont="1" applyFill="1"/>
    <xf numFmtId="166" fontId="14" fillId="0" borderId="0" xfId="1" applyNumberFormat="1" applyFont="1" applyBorder="1" applyAlignment="1">
      <alignment horizontal="left" vertical="center"/>
    </xf>
    <xf numFmtId="164" fontId="13" fillId="4" borderId="11" xfId="1" applyNumberFormat="1" applyFont="1" applyFill="1" applyBorder="1" applyAlignment="1">
      <alignment horizontal="left" vertical="top" wrapText="1"/>
    </xf>
    <xf numFmtId="0" fontId="10" fillId="4" borderId="10" xfId="3" applyFont="1" applyFill="1" applyBorder="1" applyAlignment="1">
      <alignment horizontal="left" vertical="top" wrapText="1"/>
    </xf>
    <xf numFmtId="0" fontId="1" fillId="0" borderId="0" xfId="1" applyFont="1"/>
    <xf numFmtId="164" fontId="1" fillId="6" borderId="11" xfId="1" applyNumberFormat="1" applyFont="1" applyFill="1" applyBorder="1" applyAlignment="1">
      <alignment horizontal="left" vertical="top" wrapText="1"/>
    </xf>
    <xf numFmtId="0" fontId="18" fillId="4" borderId="10" xfId="1" applyFont="1" applyFill="1" applyBorder="1" applyAlignment="1">
      <alignment horizontal="center" vertical="top" wrapText="1"/>
    </xf>
    <xf numFmtId="0" fontId="18" fillId="4" borderId="10" xfId="3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3" applyFont="1" applyFill="1" applyBorder="1" applyAlignment="1">
      <alignment horizontal="center" vertical="top" wrapText="1"/>
    </xf>
    <xf numFmtId="164" fontId="1" fillId="6" borderId="12" xfId="1" applyNumberFormat="1" applyFont="1" applyFill="1" applyBorder="1" applyAlignment="1">
      <alignment horizontal="left" vertical="top" wrapText="1"/>
    </xf>
    <xf numFmtId="164" fontId="1" fillId="0" borderId="12" xfId="1" applyNumberFormat="1" applyFont="1" applyFill="1" applyBorder="1" applyAlignment="1">
      <alignment horizontal="left" vertical="top" wrapText="1"/>
    </xf>
    <xf numFmtId="164" fontId="1" fillId="0" borderId="13" xfId="1" applyNumberFormat="1" applyFont="1" applyFill="1" applyBorder="1" applyAlignment="1">
      <alignment horizontal="left" vertical="top" wrapText="1"/>
    </xf>
    <xf numFmtId="164" fontId="15" fillId="0" borderId="5" xfId="2" applyNumberFormat="1" applyFont="1" applyFill="1" applyBorder="1" applyAlignment="1">
      <alignment horizontal="left" vertical="center" wrapText="1"/>
    </xf>
    <xf numFmtId="164" fontId="15" fillId="0" borderId="6" xfId="2" applyNumberFormat="1" applyFont="1" applyFill="1" applyBorder="1" applyAlignment="1">
      <alignment horizontal="left" vertical="center" wrapText="1"/>
    </xf>
    <xf numFmtId="164" fontId="15" fillId="0" borderId="7" xfId="2" applyNumberFormat="1" applyFont="1" applyFill="1" applyBorder="1" applyAlignment="1">
      <alignment horizontal="left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8" xfId="2" applyFont="1" applyFill="1" applyBorder="1" applyAlignment="1">
      <alignment horizontal="left" vertical="top" wrapText="1"/>
    </xf>
    <xf numFmtId="0" fontId="12" fillId="0" borderId="9" xfId="2" applyFont="1" applyFill="1" applyBorder="1" applyAlignment="1">
      <alignment horizontal="left" vertical="top" wrapText="1"/>
    </xf>
    <xf numFmtId="164" fontId="1" fillId="4" borderId="11" xfId="1" applyNumberFormat="1" applyFont="1" applyFill="1" applyBorder="1" applyAlignment="1">
      <alignment horizontal="left" vertical="top" wrapText="1"/>
    </xf>
    <xf numFmtId="164" fontId="1" fillId="4" borderId="12" xfId="1" applyNumberFormat="1" applyFont="1" applyFill="1" applyBorder="1" applyAlignment="1">
      <alignment horizontal="left" vertical="top" wrapText="1"/>
    </xf>
    <xf numFmtId="0" fontId="19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166" fontId="21" fillId="0" borderId="0" xfId="1" applyNumberFormat="1" applyFont="1" applyBorder="1" applyAlignment="1">
      <alignment horizontal="left" vertical="center"/>
    </xf>
    <xf numFmtId="0" fontId="13" fillId="0" borderId="0" xfId="1" applyFont="1"/>
    <xf numFmtId="0" fontId="23" fillId="0" borderId="10" xfId="1" applyFont="1" applyFill="1" applyBorder="1" applyAlignment="1">
      <alignment horizontal="center" vertical="top" wrapText="1"/>
    </xf>
    <xf numFmtId="164" fontId="13" fillId="0" borderId="12" xfId="1" applyNumberFormat="1" applyFont="1" applyFill="1" applyBorder="1" applyAlignment="1">
      <alignment horizontal="left" vertical="top" wrapText="1"/>
    </xf>
    <xf numFmtId="164" fontId="13" fillId="0" borderId="13" xfId="1" applyNumberFormat="1" applyFont="1" applyFill="1" applyBorder="1" applyAlignment="1">
      <alignment horizontal="left" vertical="top" wrapText="1"/>
    </xf>
    <xf numFmtId="164" fontId="22" fillId="0" borderId="5" xfId="2" applyNumberFormat="1" applyFont="1" applyFill="1" applyBorder="1" applyAlignment="1">
      <alignment horizontal="left" vertical="center" wrapText="1"/>
    </xf>
    <xf numFmtId="164" fontId="22" fillId="0" borderId="6" xfId="2" applyNumberFormat="1" applyFont="1" applyFill="1" applyBorder="1" applyAlignment="1">
      <alignment horizontal="left" vertical="center" wrapText="1"/>
    </xf>
    <xf numFmtId="164" fontId="22" fillId="0" borderId="7" xfId="2" applyNumberFormat="1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top" wrapText="1"/>
    </xf>
    <xf numFmtId="0" fontId="13" fillId="0" borderId="8" xfId="2" applyFont="1" applyFill="1" applyBorder="1" applyAlignment="1">
      <alignment horizontal="left" vertical="top" wrapText="1"/>
    </xf>
    <xf numFmtId="0" fontId="13" fillId="0" borderId="9" xfId="2" applyFont="1" applyFill="1" applyBorder="1" applyAlignment="1">
      <alignment horizontal="left" vertical="top" wrapText="1"/>
    </xf>
    <xf numFmtId="0" fontId="18" fillId="4" borderId="10" xfId="1" applyFont="1" applyFill="1" applyBorder="1" applyAlignment="1">
      <alignment horizontal="center" vertical="top"/>
    </xf>
    <xf numFmtId="0" fontId="18" fillId="4" borderId="10" xfId="3" applyFont="1" applyFill="1" applyBorder="1" applyAlignment="1">
      <alignment horizontal="left" vertical="center" wrapText="1"/>
    </xf>
    <xf numFmtId="164" fontId="1" fillId="6" borderId="11" xfId="1" applyNumberFormat="1" applyFont="1" applyFill="1" applyBorder="1" applyAlignment="1">
      <alignment horizontal="left" vertical="center" wrapText="1"/>
    </xf>
    <xf numFmtId="164" fontId="1" fillId="6" borderId="12" xfId="1" applyNumberFormat="1" applyFont="1" applyFill="1" applyBorder="1" applyAlignment="1">
      <alignment horizontal="left" vertical="center" wrapText="1"/>
    </xf>
    <xf numFmtId="164" fontId="1" fillId="6" borderId="13" xfId="1" applyNumberFormat="1" applyFont="1" applyFill="1" applyBorder="1" applyAlignment="1">
      <alignment horizontal="left" vertical="center" wrapText="1"/>
    </xf>
    <xf numFmtId="0" fontId="12" fillId="0" borderId="14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9" xfId="2" applyFont="1" applyFill="1" applyBorder="1" applyAlignment="1">
      <alignment horizontal="left" vertical="center" wrapText="1"/>
    </xf>
    <xf numFmtId="164" fontId="1" fillId="4" borderId="11" xfId="1" applyNumberFormat="1" applyFont="1" applyFill="1" applyBorder="1" applyAlignment="1">
      <alignment horizontal="left" vertical="center" wrapText="1"/>
    </xf>
    <xf numFmtId="0" fontId="18" fillId="4" borderId="10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left" vertical="center" wrapText="1"/>
    </xf>
    <xf numFmtId="0" fontId="23" fillId="4" borderId="10" xfId="1" applyFont="1" applyFill="1" applyBorder="1" applyAlignment="1">
      <alignment horizontal="left" vertical="center" wrapText="1"/>
    </xf>
    <xf numFmtId="0" fontId="23" fillId="4" borderId="10" xfId="3" applyFont="1" applyFill="1" applyBorder="1" applyAlignment="1">
      <alignment horizontal="left" vertical="center" wrapText="1"/>
    </xf>
    <xf numFmtId="0" fontId="23" fillId="0" borderId="10" xfId="1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8" borderId="10" xfId="3" applyFont="1" applyFill="1" applyBorder="1" applyAlignment="1">
      <alignment horizontal="left" vertical="center" wrapText="1"/>
    </xf>
  </cellXfs>
  <cellStyles count="6">
    <cellStyle name="40% – Destaque1 2" xfId="3"/>
    <cellStyle name="Cabeçalho 1 2" xfId="4"/>
    <cellStyle name="Destaque1 2" xfId="2"/>
    <cellStyle name="Hiperligação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EstiloDeTabelaClaro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EstiloDeTabelaClaro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EAE8E0"/>
      <color rgb="FFCB6CE6"/>
      <color rgb="FFFDD3FD"/>
      <color rgb="FFC17529"/>
      <color rgb="FFFDFDFD"/>
      <color rgb="FFA19574"/>
      <color rgb="FFEAE8EA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AnoDoCalendário" max="2999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9</xdr:row>
      <xdr:rowOff>571501</xdr:rowOff>
    </xdr:from>
    <xdr:to>
      <xdr:col>10</xdr:col>
      <xdr:colOff>133350</xdr:colOff>
      <xdr:row>16</xdr:row>
      <xdr:rowOff>3907</xdr:rowOff>
    </xdr:to>
    <xdr:sp macro="" textlink="">
      <xdr:nvSpPr>
        <xdr:cNvPr id="25" name="Caixa de Texto 24" descr="Endereço&#10;Código Postal, Localidade&#10;&#10;Telefone&#10;Fax&#10;E-mail&#10;Site" title="Bloco de endereço"/>
        <xdr:cNvSpPr txBox="1"/>
      </xdr:nvSpPr>
      <xdr:spPr>
        <a:xfrm>
          <a:off x="8658225" y="4467226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85725</xdr:rowOff>
        </xdr:from>
        <xdr:to>
          <xdr:col>11</xdr:col>
          <xdr:colOff>133350</xdr:colOff>
          <xdr:row>1</xdr:row>
          <xdr:rowOff>314325</xdr:rowOff>
        </xdr:to>
        <xdr:sp macro="" textlink="">
          <xdr:nvSpPr>
            <xdr:cNvPr id="1026" name="Botões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114299</xdr:colOff>
      <xdr:row>3</xdr:row>
      <xdr:rowOff>0</xdr:rowOff>
    </xdr:from>
    <xdr:to>
      <xdr:col>10</xdr:col>
      <xdr:colOff>123824</xdr:colOff>
      <xdr:row>9</xdr:row>
      <xdr:rowOff>495301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699" y="1352550"/>
          <a:ext cx="2276475" cy="3038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9</xdr:row>
      <xdr:rowOff>552450</xdr:rowOff>
    </xdr:from>
    <xdr:to>
      <xdr:col>10</xdr:col>
      <xdr:colOff>114300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39175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104774</xdr:colOff>
      <xdr:row>2</xdr:row>
      <xdr:rowOff>790574</xdr:rowOff>
    </xdr:from>
    <xdr:to>
      <xdr:col>10</xdr:col>
      <xdr:colOff>85725</xdr:colOff>
      <xdr:row>9</xdr:row>
      <xdr:rowOff>428579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4" y="1352549"/>
          <a:ext cx="2247901" cy="29717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9</xdr:row>
      <xdr:rowOff>552450</xdr:rowOff>
    </xdr:from>
    <xdr:to>
      <xdr:col>10</xdr:col>
      <xdr:colOff>104775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29650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85723</xdr:colOff>
      <xdr:row>3</xdr:row>
      <xdr:rowOff>28574</xdr:rowOff>
    </xdr:from>
    <xdr:to>
      <xdr:col>10</xdr:col>
      <xdr:colOff>104774</xdr:colOff>
      <xdr:row>9</xdr:row>
      <xdr:rowOff>444500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3" y="1381124"/>
          <a:ext cx="2286001" cy="29591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9</xdr:row>
      <xdr:rowOff>552450</xdr:rowOff>
    </xdr:from>
    <xdr:to>
      <xdr:col>10</xdr:col>
      <xdr:colOff>123825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48700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114299</xdr:colOff>
      <xdr:row>3</xdr:row>
      <xdr:rowOff>9524</xdr:rowOff>
    </xdr:from>
    <xdr:to>
      <xdr:col>10</xdr:col>
      <xdr:colOff>133350</xdr:colOff>
      <xdr:row>9</xdr:row>
      <xdr:rowOff>463550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699" y="1362074"/>
          <a:ext cx="2286001" cy="2997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9</xdr:row>
      <xdr:rowOff>561975</xdr:rowOff>
    </xdr:from>
    <xdr:to>
      <xdr:col>10</xdr:col>
      <xdr:colOff>142874</xdr:colOff>
      <xdr:row>15</xdr:row>
      <xdr:rowOff>813531</xdr:rowOff>
    </xdr:to>
    <xdr:sp macro="" textlink="">
      <xdr:nvSpPr>
        <xdr:cNvPr id="10" name="Caixa de Texto 24" descr="Endereço&#10;Código Postal, Localidade&#10;&#10;Telefone&#10;Fax&#10;E-mail&#10;Site" title="Bloco de endereço"/>
        <xdr:cNvSpPr txBox="1"/>
      </xdr:nvSpPr>
      <xdr:spPr>
        <a:xfrm>
          <a:off x="8667749" y="4457700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123824</xdr:colOff>
      <xdr:row>2</xdr:row>
      <xdr:rowOff>781139</xdr:rowOff>
    </xdr:from>
    <xdr:to>
      <xdr:col>10</xdr:col>
      <xdr:colOff>133349</xdr:colOff>
      <xdr:row>9</xdr:row>
      <xdr:rowOff>445422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4" y="1343114"/>
          <a:ext cx="2276475" cy="2998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9</xdr:row>
      <xdr:rowOff>561975</xdr:rowOff>
    </xdr:from>
    <xdr:to>
      <xdr:col>10</xdr:col>
      <xdr:colOff>104775</xdr:colOff>
      <xdr:row>15</xdr:row>
      <xdr:rowOff>813531</xdr:rowOff>
    </xdr:to>
    <xdr:sp macro="" textlink="">
      <xdr:nvSpPr>
        <xdr:cNvPr id="7" name="Caixa de Texto 24" descr="Endereço&#10;Código Postal, Localidade&#10;&#10;Telefone&#10;Fax&#10;E-mail&#10;Site" title="Bloco de endereço"/>
        <xdr:cNvSpPr txBox="1"/>
      </xdr:nvSpPr>
      <xdr:spPr>
        <a:xfrm>
          <a:off x="8629650" y="4457700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95249</xdr:colOff>
      <xdr:row>3</xdr:row>
      <xdr:rowOff>3175</xdr:rowOff>
    </xdr:from>
    <xdr:to>
      <xdr:col>10</xdr:col>
      <xdr:colOff>104774</xdr:colOff>
      <xdr:row>9</xdr:row>
      <xdr:rowOff>457200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49" y="1355725"/>
          <a:ext cx="2276475" cy="299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9</xdr:row>
      <xdr:rowOff>552450</xdr:rowOff>
    </xdr:from>
    <xdr:to>
      <xdr:col>10</xdr:col>
      <xdr:colOff>123825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48700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93583</xdr:colOff>
      <xdr:row>2</xdr:row>
      <xdr:rowOff>778590</xdr:rowOff>
    </xdr:from>
    <xdr:to>
      <xdr:col>10</xdr:col>
      <xdr:colOff>123824</xdr:colOff>
      <xdr:row>9</xdr:row>
      <xdr:rowOff>466725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7983" y="1340565"/>
          <a:ext cx="2297191" cy="3021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9</xdr:row>
      <xdr:rowOff>552450</xdr:rowOff>
    </xdr:from>
    <xdr:to>
      <xdr:col>10</xdr:col>
      <xdr:colOff>133350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58225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109389</xdr:colOff>
      <xdr:row>2</xdr:row>
      <xdr:rowOff>790574</xdr:rowOff>
    </xdr:from>
    <xdr:to>
      <xdr:col>10</xdr:col>
      <xdr:colOff>123825</xdr:colOff>
      <xdr:row>9</xdr:row>
      <xdr:rowOff>466725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3789" y="1352549"/>
          <a:ext cx="2281386" cy="30099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9</xdr:row>
      <xdr:rowOff>552450</xdr:rowOff>
    </xdr:from>
    <xdr:to>
      <xdr:col>10</xdr:col>
      <xdr:colOff>104775</xdr:colOff>
      <xdr:row>15</xdr:row>
      <xdr:rowOff>804006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29650" y="4448175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85725</xdr:colOff>
      <xdr:row>2</xdr:row>
      <xdr:rowOff>781051</xdr:rowOff>
    </xdr:from>
    <xdr:to>
      <xdr:col>10</xdr:col>
      <xdr:colOff>95251</xdr:colOff>
      <xdr:row>9</xdr:row>
      <xdr:rowOff>447675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1343026"/>
          <a:ext cx="2276476" cy="30003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9</xdr:row>
      <xdr:rowOff>561975</xdr:rowOff>
    </xdr:from>
    <xdr:to>
      <xdr:col>10</xdr:col>
      <xdr:colOff>95250</xdr:colOff>
      <xdr:row>15</xdr:row>
      <xdr:rowOff>813531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20125" y="4457700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85725</xdr:colOff>
      <xdr:row>2</xdr:row>
      <xdr:rowOff>781050</xdr:rowOff>
    </xdr:from>
    <xdr:to>
      <xdr:col>10</xdr:col>
      <xdr:colOff>85725</xdr:colOff>
      <xdr:row>9</xdr:row>
      <xdr:rowOff>466725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1343025"/>
          <a:ext cx="2266950" cy="3019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9</xdr:row>
      <xdr:rowOff>542925</xdr:rowOff>
    </xdr:from>
    <xdr:to>
      <xdr:col>10</xdr:col>
      <xdr:colOff>104775</xdr:colOff>
      <xdr:row>15</xdr:row>
      <xdr:rowOff>794481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29650" y="4438650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93790</xdr:colOff>
      <xdr:row>3</xdr:row>
      <xdr:rowOff>9526</xdr:rowOff>
    </xdr:from>
    <xdr:to>
      <xdr:col>10</xdr:col>
      <xdr:colOff>114300</xdr:colOff>
      <xdr:row>9</xdr:row>
      <xdr:rowOff>430685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190" y="1362076"/>
          <a:ext cx="2287460" cy="29643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9</xdr:row>
      <xdr:rowOff>561975</xdr:rowOff>
    </xdr:from>
    <xdr:to>
      <xdr:col>10</xdr:col>
      <xdr:colOff>114300</xdr:colOff>
      <xdr:row>15</xdr:row>
      <xdr:rowOff>813531</xdr:rowOff>
    </xdr:to>
    <xdr:sp macro="" textlink="">
      <xdr:nvSpPr>
        <xdr:cNvPr id="5" name="Caixa de Texto 24" descr="Endereço&#10;Código Postal, Localidade&#10;&#10;Telefone&#10;Fax&#10;E-mail&#10;Site" title="Bloco de endereço"/>
        <xdr:cNvSpPr txBox="1"/>
      </xdr:nvSpPr>
      <xdr:spPr>
        <a:xfrm>
          <a:off x="8639175" y="4457700"/>
          <a:ext cx="2276475" cy="32805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Laboratório de Escrita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TELEFONE: 927080159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info@laboratoriodeescrita.pt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kern="0" cap="none" spc="0" normalizeH="0" baseline="0" noProof="0">
              <a:ln>
                <a:noFill/>
              </a:ln>
              <a:solidFill>
                <a:srgbClr val="CB6CE6"/>
              </a:solidFill>
              <a:effectLst/>
              <a:uLnTx/>
              <a:uFillTx/>
              <a:latin typeface="+mn-lt"/>
              <a:ea typeface="+mn-ea"/>
              <a:cs typeface="+mn-cs"/>
            </a:rPr>
            <a:t>www.laboratoriodeescrita.com</a:t>
          </a:r>
        </a:p>
        <a:p>
          <a:pPr rtl="0"/>
          <a:endParaRPr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76200</xdr:colOff>
      <xdr:row>2</xdr:row>
      <xdr:rowOff>790574</xdr:rowOff>
    </xdr:from>
    <xdr:to>
      <xdr:col>10</xdr:col>
      <xdr:colOff>104775</xdr:colOff>
      <xdr:row>9</xdr:row>
      <xdr:rowOff>438149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352549"/>
          <a:ext cx="2295525" cy="298132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499984740745262"/>
    <pageSetUpPr fitToPage="1"/>
  </sheetPr>
  <dimension ref="A1:R20"/>
  <sheetViews>
    <sheetView showGridLines="0" zoomScaleNormal="100" workbookViewId="0">
      <selection activeCell="L8" sqref="L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14.77734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">
      <c r="K1" s="24" t="s">
        <v>8</v>
      </c>
    </row>
    <row r="2" spans="1:18" ht="30" customHeight="1" x14ac:dyDescent="0.3">
      <c r="A2" s="15"/>
      <c r="B2" s="25" t="s">
        <v>9</v>
      </c>
      <c r="C2" s="16"/>
      <c r="D2" s="16"/>
      <c r="E2" s="16"/>
      <c r="F2" s="16"/>
      <c r="G2" s="16"/>
      <c r="H2" s="16"/>
      <c r="I2" s="16"/>
      <c r="J2" s="16"/>
      <c r="K2" s="23">
        <v>2020</v>
      </c>
    </row>
    <row r="3" spans="1:18" ht="62.25" customHeight="1" x14ac:dyDescent="0.25">
      <c r="A3"/>
      <c r="B3" s="19" t="str">
        <f>UPPER(TEXT(DATE(AnoDoCalendário,1,1),"mmmm"" de ""aaaa"))</f>
        <v>JANEIRO DE 2020</v>
      </c>
      <c r="C3" s="19"/>
      <c r="D3" s="19"/>
      <c r="E3" s="19"/>
      <c r="F3" s="19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0" t="str">
        <f>IF(DAY(JanDom1)=1,"",IF(AND(YEAR(JanDom1+1)=AnoDoCalendário,MONTH(JanDom1+1)=1),JanDom1+1,""))</f>
        <v/>
      </c>
      <c r="C5" s="30" t="str">
        <f>IF(DAY(JanDom1)=1,"",IF(AND(YEAR(JanDom1+2)=AnoDoCalendário,MONTH(JanDom1+2)=1),JanDom1+2,""))</f>
        <v/>
      </c>
      <c r="D5" s="30">
        <f>IF(DAY(JanDom1)=1,"",IF(AND(YEAR(JanDom1+3)=AnoDoCalendário,MONTH(JanDom1+3)=1),JanDom1+3,""))</f>
        <v>43831</v>
      </c>
      <c r="E5" s="30">
        <f>IF(DAY(JanDom1)=1,"",IF(AND(YEAR(JanDom1+4)=AnoDoCalendário,MONTH(JanDom1+4)=1),JanDom1+4,""))</f>
        <v>43832</v>
      </c>
      <c r="F5" s="30">
        <f>IF(DAY(JanDom1)=1,"",IF(AND(YEAR(JanDom1+5)=AnoDoCalendário,MONTH(JanDom1+5)=1),JanDom1+5,""))</f>
        <v>43833</v>
      </c>
      <c r="G5" s="30">
        <f>IF(DAY(JanDom1)=1,"",IF(AND(YEAR(JanDom1+6)=AnoDoCalendário,MONTH(JanDom1+6)=1),JanDom1+6,""))</f>
        <v>43834</v>
      </c>
      <c r="H5" s="30">
        <f>IF(DAY(JanDom1)=1,IF(AND(YEAR(JanDom1)=AnoDoCalendário,MONTH(JanDom1)=1),JanDom1,""),IF(AND(YEAR(JanDom1+7)=AnoDoCalendário,MONTH(JanDom1+7)=1),JanDom1+7,""))</f>
        <v>43835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31"/>
      <c r="C6" s="31"/>
      <c r="D6" s="60"/>
      <c r="E6" s="31"/>
      <c r="F6" s="31"/>
      <c r="G6" s="32"/>
      <c r="H6" s="32"/>
      <c r="I6" s="3"/>
    </row>
    <row r="7" spans="1:18" ht="15" customHeight="1" x14ac:dyDescent="0.25">
      <c r="A7"/>
      <c r="B7" s="30">
        <f>IF(DAY(JanDom1)=1,IF(AND(YEAR(JanDom1+1)=AnoDoCalendário,MONTH(JanDom1+1)=1),JanDom1+1,""),IF(AND(YEAR(JanDom1+8)=AnoDoCalendário,MONTH(JanDom1+8)=1),JanDom1+8,""))</f>
        <v>43836</v>
      </c>
      <c r="C7" s="30">
        <f>IF(DAY(JanDom1)=1,IF(AND(YEAR(JanDom1+2)=AnoDoCalendário,MONTH(JanDom1+2)=1),JanDom1+2,""),IF(AND(YEAR(JanDom1+9)=AnoDoCalendário,MONTH(JanDom1+9)=1),JanDom1+9,""))</f>
        <v>43837</v>
      </c>
      <c r="D7" s="30"/>
      <c r="E7" s="30">
        <f>IF(DAY(JanDom1)=1,IF(AND(YEAR(JanDom1+4)=AnoDoCalendário,MONTH(JanDom1+4)=1),JanDom1+4,""),IF(AND(YEAR(JanDom1+11)=AnoDoCalendário,MONTH(JanDom1+11)=1),JanDom1+11,""))</f>
        <v>43839</v>
      </c>
      <c r="F7" s="30">
        <f>IF(DAY(JanDom1)=1,IF(AND(YEAR(JanDom1+5)=AnoDoCalendário,MONTH(JanDom1+5)=1),JanDom1+5,""),IF(AND(YEAR(JanDom1+12)=AnoDoCalendário,MONTH(JanDom1+12)=1),JanDom1+12,""))</f>
        <v>43840</v>
      </c>
      <c r="G7" s="30">
        <f>IF(DAY(JanDom1)=1,IF(AND(YEAR(JanDom1+6)=AnoDoCalendário,MONTH(JanDom1+6)=1),JanDom1+6,""),IF(AND(YEAR(JanDom1+13)=AnoDoCalendário,MONTH(JanDom1+13)=1),JanDom1+13,""))</f>
        <v>43841</v>
      </c>
      <c r="H7" s="30">
        <f>IF(DAY(JanDom1)=1,IF(AND(YEAR(JanDom1+7)=AnoDoCalendário,MONTH(JanDom1+7)=1),JanDom1+7,""),IF(AND(YEAR(JanDom1+14)=AnoDoCalendário,MONTH(JanDom1+14)=1),JanDom1+14,""))</f>
        <v>43842</v>
      </c>
      <c r="I7" s="3"/>
    </row>
    <row r="8" spans="1:18" ht="64.5" customHeight="1" x14ac:dyDescent="0.25">
      <c r="A8"/>
      <c r="B8" s="33"/>
      <c r="C8" s="33"/>
      <c r="D8" s="33"/>
      <c r="E8" s="33"/>
      <c r="F8" s="33"/>
      <c r="G8" s="34"/>
      <c r="H8" s="34"/>
      <c r="I8" s="3"/>
    </row>
    <row r="9" spans="1:18" ht="15" customHeight="1" x14ac:dyDescent="0.25">
      <c r="A9"/>
      <c r="B9" s="35">
        <f>IF(DAY(JanDom1)=1,IF(AND(YEAR(JanDom1+8)=AnoDoCalendário,MONTH(JanDom1+8)=1),JanDom1+8,""),IF(AND(YEAR(JanDom1+15)=AnoDoCalendário,MONTH(JanDom1+15)=1),JanDom1+15,""))</f>
        <v>43843</v>
      </c>
      <c r="C9" s="35">
        <f>IF(DAY(JanDom1)=1,IF(AND(YEAR(JanDom1+9)=AnoDoCalendário,MONTH(JanDom1+9)=1),JanDom1+9,""),IF(AND(YEAR(JanDom1+16)=AnoDoCalendário,MONTH(JanDom1+16)=1),JanDom1+16,""))</f>
        <v>43844</v>
      </c>
      <c r="D9" s="35">
        <f>IF(DAY(JanDom1)=1,IF(AND(YEAR(JanDom1+10)=AnoDoCalendário,MONTH(JanDom1+10)=1),JanDom1+10,""),IF(AND(YEAR(JanDom1+17)=AnoDoCalendário,MONTH(JanDom1+17)=1),JanDom1+17,""))</f>
        <v>43845</v>
      </c>
      <c r="E9" s="35">
        <f>IF(DAY(JanDom1)=1,IF(AND(YEAR(JanDom1+11)=AnoDoCalendário,MONTH(JanDom1+11)=1),JanDom1+11,""),IF(AND(YEAR(JanDom1+18)=AnoDoCalendário,MONTH(JanDom1+18)=1),JanDom1+18,""))</f>
        <v>43846</v>
      </c>
      <c r="F9" s="35">
        <f>IF(DAY(JanDom1)=1,IF(AND(YEAR(JanDom1+12)=AnoDoCalendário,MONTH(JanDom1+12)=1),JanDom1+12,""),IF(AND(YEAR(JanDom1+19)=AnoDoCalendário,MONTH(JanDom1+19)=1),JanDom1+19,""))</f>
        <v>43847</v>
      </c>
      <c r="G9" s="35">
        <f>IF(DAY(JanDom1)=1,IF(AND(YEAR(JanDom1+13)=AnoDoCalendário,MONTH(JanDom1+13)=1),JanDom1+13,""),IF(AND(YEAR(JanDom1+20)=AnoDoCalendário,MONTH(JanDom1+20)=1),JanDom1+20,""))</f>
        <v>43848</v>
      </c>
      <c r="H9" s="35">
        <f>IF(DAY(JanDom1)=1,IF(AND(YEAR(JanDom1+14)=AnoDoCalendário,MONTH(JanDom1+14)=1),JanDom1+14,""),IF(AND(YEAR(JanDom1+21)=AnoDoCalendário,MONTH(JanDom1+21)=1),JanDom1+21,""))</f>
        <v>43849</v>
      </c>
      <c r="I9" s="3"/>
    </row>
    <row r="10" spans="1:18" ht="64.5" customHeight="1" x14ac:dyDescent="0.25">
      <c r="A10"/>
      <c r="B10" s="31"/>
      <c r="C10" s="31"/>
      <c r="D10" s="31"/>
      <c r="E10" s="31"/>
      <c r="F10" s="31"/>
      <c r="G10" s="32"/>
      <c r="H10" s="32"/>
      <c r="I10" s="3"/>
    </row>
    <row r="11" spans="1:18" ht="15" customHeight="1" x14ac:dyDescent="0.25">
      <c r="A11"/>
      <c r="B11" s="35">
        <f>IF(DAY(JanDom1)=1,IF(AND(YEAR(JanDom1+15)=AnoDoCalendário,MONTH(JanDom1+15)=1),JanDom1+15,""),IF(AND(YEAR(JanDom1+22)=AnoDoCalendário,MONTH(JanDom1+22)=1),JanDom1+22,""))</f>
        <v>43850</v>
      </c>
      <c r="C11" s="35">
        <f>IF(DAY(JanDom1)=1,IF(AND(YEAR(JanDom1+16)=AnoDoCalendário,MONTH(JanDom1+16)=1),JanDom1+16,""),IF(AND(YEAR(JanDom1+23)=AnoDoCalendário,MONTH(JanDom1+23)=1),JanDom1+23,""))</f>
        <v>43851</v>
      </c>
      <c r="D11" s="35">
        <f>IF(DAY(JanDom1)=1,IF(AND(YEAR(JanDom1+17)=AnoDoCalendário,MONTH(JanDom1+17)=1),JanDom1+17,""),IF(AND(YEAR(JanDom1+24)=AnoDoCalendário,MONTH(JanDom1+24)=1),JanDom1+24,""))</f>
        <v>43852</v>
      </c>
      <c r="E11" s="35">
        <f>IF(DAY(JanDom1)=1,IF(AND(YEAR(JanDom1+18)=AnoDoCalendário,MONTH(JanDom1+18)=1),JanDom1+18,""),IF(AND(YEAR(JanDom1+25)=AnoDoCalendário,MONTH(JanDom1+25)=1),JanDom1+25,""))</f>
        <v>43853</v>
      </c>
      <c r="F11" s="35">
        <f>IF(DAY(JanDom1)=1,IF(AND(YEAR(JanDom1+19)=AnoDoCalendário,MONTH(JanDom1+19)=1),JanDom1+19,""),IF(AND(YEAR(JanDom1+26)=AnoDoCalendário,MONTH(JanDom1+26)=1),JanDom1+26,""))</f>
        <v>43854</v>
      </c>
      <c r="G11" s="35">
        <f>IF(DAY(JanDom1)=1,IF(AND(YEAR(JanDom1+20)=AnoDoCalendário,MONTH(JanDom1+20)=1),JanDom1+20,""),IF(AND(YEAR(JanDom1+27)=AnoDoCalendário,MONTH(JanDom1+27)=1),JanDom1+27,""))</f>
        <v>43855</v>
      </c>
      <c r="H11" s="35">
        <f>IF(DAY(JanDom1)=1,IF(AND(YEAR(JanDom1+21)=AnoDoCalendário,MONTH(JanDom1+21)=1),JanDom1+21,""),IF(AND(YEAR(JanDom1+28)=AnoDoCalendário,MONTH(JanDom1+28)=1),JanDom1+28,""))</f>
        <v>43856</v>
      </c>
      <c r="I11" s="3"/>
    </row>
    <row r="12" spans="1:18" ht="64.5" customHeight="1" x14ac:dyDescent="0.25">
      <c r="A12"/>
      <c r="B12" s="33"/>
      <c r="C12" s="33"/>
      <c r="D12" s="33"/>
      <c r="E12" s="33"/>
      <c r="F12" s="33"/>
      <c r="G12" s="34"/>
      <c r="H12" s="34"/>
      <c r="I12" s="3"/>
    </row>
    <row r="13" spans="1:18" ht="15" customHeight="1" x14ac:dyDescent="0.25">
      <c r="A13"/>
      <c r="B13" s="35">
        <f>IF(DAY(JanDom1)=1,IF(AND(YEAR(JanDom1+22)=AnoDoCalendário,MONTH(JanDom1+22)=1),JanDom1+22,""),IF(AND(YEAR(JanDom1+29)=AnoDoCalendário,MONTH(JanDom1+29)=1),JanDom1+29,""))</f>
        <v>43857</v>
      </c>
      <c r="C13" s="35">
        <f>IF(DAY(JanDom1)=1,IF(AND(YEAR(JanDom1+23)=AnoDoCalendário,MONTH(JanDom1+23)=1),JanDom1+23,""),IF(AND(YEAR(JanDom1+30)=AnoDoCalendário,MONTH(JanDom1+30)=1),JanDom1+30,""))</f>
        <v>43858</v>
      </c>
      <c r="D13" s="35">
        <f>IF(DAY(JanDom1)=1,IF(AND(YEAR(JanDom1+24)=AnoDoCalendário,MONTH(JanDom1+24)=1),JanDom1+24,""),IF(AND(YEAR(JanDom1+31)=AnoDoCalendário,MONTH(JanDom1+31)=1),JanDom1+31,""))</f>
        <v>43859</v>
      </c>
      <c r="E13" s="35">
        <f>IF(DAY(JanDom1)=1,IF(AND(YEAR(JanDom1+25)=AnoDoCalendário,MONTH(JanDom1+25)=1),JanDom1+25,""),IF(AND(YEAR(JanDom1+32)=AnoDoCalendário,MONTH(JanDom1+32)=1),JanDom1+32,""))</f>
        <v>43860</v>
      </c>
      <c r="F13" s="35">
        <f>IF(DAY(JanDom1)=1,IF(AND(YEAR(JanDom1+26)=AnoDoCalendário,MONTH(JanDom1+26)=1),JanDom1+26,""),IF(AND(YEAR(JanDom1+33)=AnoDoCalendário,MONTH(JanDom1+33)=1),JanDom1+33,""))</f>
        <v>43861</v>
      </c>
      <c r="G13" s="35" t="str">
        <f>IF(DAY(JanDom1)=1,IF(AND(YEAR(JanDom1+27)=AnoDoCalendário,MONTH(JanDom1+27)=1),JanDom1+27,""),IF(AND(YEAR(JanDom1+34)=AnoDoCalendário,MONTH(JanDom1+34)=1),JanDom1+34,""))</f>
        <v/>
      </c>
      <c r="H13" s="35" t="str">
        <f>IF(DAY(JanDom1)=1,IF(AND(YEAR(JanDom1+28)=AnoDoCalendário,MONTH(JanDom1+28)=1),JanDom1+28,""),IF(AND(YEAR(JanDom1+35)=AnoDoCalendário,MONTH(JanDom1+35)=1),JanDom1+35,""))</f>
        <v/>
      </c>
      <c r="I13" s="3"/>
    </row>
    <row r="14" spans="1:18" ht="64.5" customHeight="1" x14ac:dyDescent="0.25">
      <c r="A14"/>
      <c r="B14" s="31"/>
      <c r="C14" s="31"/>
      <c r="D14" s="31"/>
      <c r="E14" s="31"/>
      <c r="F14" s="31"/>
      <c r="G14" s="32"/>
      <c r="H14" s="32"/>
      <c r="I14" s="3"/>
    </row>
    <row r="15" spans="1:18" ht="15" customHeight="1" x14ac:dyDescent="0.25">
      <c r="A15"/>
      <c r="B15" s="36" t="str">
        <f>IF(DAY(JanDom1)=1,IF(AND(YEAR(JanDom1+29)=AnoDoCalendário,MONTH(JanDom1+29)=1),JanDom1+29,""),IF(AND(YEAR(JanDom1+36)=AnoDoCalendário,MONTH(JanDom1+36)=1),JanDom1+36,""))</f>
        <v/>
      </c>
      <c r="C15" s="37" t="str">
        <f>IF(DAY(JanDom1)=1,IF(AND(YEAR(JanDom1+30)=AnoDoCalendário,MONTH(JanDom1+30)=1),JanDom1+30,""),IF(AND(YEAR(JanDom1+37)=AnoDoCalendário,MONTH(JanDom1+37)=1),JanDom1+37,""))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otões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0</xdr:colOff>
                    <xdr:row>1</xdr:row>
                    <xdr:rowOff>85725</xdr:rowOff>
                  </from>
                  <to>
                    <xdr:col>11</xdr:col>
                    <xdr:colOff>133350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0"/>
  <sheetViews>
    <sheetView showGridLines="0" topLeftCell="A13" zoomScaleNormal="100" workbookViewId="0">
      <selection activeCell="B14" sqref="B14:H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UPPER(TEXT(DATE(AnoDoCalendário,10,1),"mmmm"" de ""aaaa"))</f>
        <v>OUTUBRO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IF(DAY(OutDom1)=1,"",IF(AND(YEAR(OutDom1+1)=AnoDoCalendário,MONTH(OutDom1+1)=10),OutDom1+1,""))</f>
        <v/>
      </c>
      <c r="C5" s="44" t="str">
        <f>IF(DAY(OutDom1)=1,"",IF(AND(YEAR(OutDom1+2)=AnoDoCalendário,MONTH(OutDom1+2)=10),OutDom1+2,""))</f>
        <v/>
      </c>
      <c r="D5" s="44" t="str">
        <f>IF(DAY(OutDom1)=1,"",IF(AND(YEAR(OutDom1+3)=AnoDoCalendário,MONTH(OutDom1+3)=10),OutDom1+3,""))</f>
        <v/>
      </c>
      <c r="E5" s="30">
        <f>IF(DAY(OutDom1)=1,"",IF(AND(YEAR(OutDom1+4)=AnoDoCalendário,MONTH(OutDom1+4)=10),OutDom1+4,""))</f>
        <v>44105</v>
      </c>
      <c r="F5" s="30">
        <f>IF(DAY(OutDom1)=1,"",IF(AND(YEAR(OutDom1+5)=AnoDoCalendário,MONTH(OutDom1+5)=10),OutDom1+5,""))</f>
        <v>44106</v>
      </c>
      <c r="G5" s="30">
        <f>IF(DAY(OutDom1)=1,"",IF(AND(YEAR(OutDom1+6)=AnoDoCalendário,MONTH(OutDom1+6)=10),OutDom1+6,""))</f>
        <v>44107</v>
      </c>
      <c r="H5" s="30">
        <f>IF(DAY(OutDom1)=1,IF(AND(YEAR(OutDom1)=AnoDoCalendário,MONTH(OutDom1)=10),OutDom1,""),IF(AND(YEAR(OutDom1+7)=AnoDoCalendário,MONTH(OutDom1+7)=10),OutDom1+7,""))</f>
        <v>44108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IF(DAY(OutDom1)=1,IF(AND(YEAR(OutDom1+1)=AnoDoCalendário,MONTH(OutDom1+1)=10),OutDom1+1,""),IF(AND(YEAR(OutDom1+8)=AnoDoCalendário,MONTH(OutDom1+8)=10),OutDom1+8,""))</f>
        <v>44109</v>
      </c>
      <c r="C7" s="30">
        <f>IF(DAY(OutDom1)=1,IF(AND(YEAR(OutDom1+2)=AnoDoCalendário,MONTH(OutDom1+2)=10),OutDom1+2,""),IF(AND(YEAR(OutDom1+9)=AnoDoCalendário,MONTH(OutDom1+9)=10),OutDom1+9,""))</f>
        <v>44110</v>
      </c>
      <c r="D7" s="30">
        <f>IF(DAY(OutDom1)=1,IF(AND(YEAR(OutDom1+3)=AnoDoCalendário,MONTH(OutDom1+3)=10),OutDom1+3,""),IF(AND(YEAR(OutDom1+10)=AnoDoCalendário,MONTH(OutDom1+10)=10),OutDom1+10,""))</f>
        <v>44111</v>
      </c>
      <c r="E7" s="30">
        <f>IF(DAY(OutDom1)=1,IF(AND(YEAR(OutDom1+4)=AnoDoCalendário,MONTH(OutDom1+4)=10),OutDom1+4,""),IF(AND(YEAR(OutDom1+11)=AnoDoCalendário,MONTH(OutDom1+11)=10),OutDom1+11,""))</f>
        <v>44112</v>
      </c>
      <c r="F7" s="30">
        <f>IF(DAY(OutDom1)=1,IF(AND(YEAR(OutDom1+5)=AnoDoCalendário,MONTH(OutDom1+5)=10),OutDom1+5,""),IF(AND(YEAR(OutDom1+12)=AnoDoCalendário,MONTH(OutDom1+12)=10),OutDom1+12,""))</f>
        <v>44113</v>
      </c>
      <c r="G7" s="30">
        <f>IF(DAY(OutDom1)=1,IF(AND(YEAR(OutDom1+6)=AnoDoCalendário,MONTH(OutDom1+6)=10),OutDom1+6,""),IF(AND(YEAR(OutDom1+13)=AnoDoCalendário,MONTH(OutDom1+13)=10),OutDom1+13,""))</f>
        <v>44114</v>
      </c>
      <c r="H7" s="30">
        <f>IF(DAY(OutDom1)=1,IF(AND(YEAR(OutDom1+7)=AnoDoCalendário,MONTH(OutDom1+7)=10),OutDom1+7,""),IF(AND(YEAR(OutDom1+14)=AnoDoCalendário,MONTH(OutDom1+14)=10),OutDom1+14,""))</f>
        <v>44115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IF(DAY(OutDom1)=1,IF(AND(YEAR(OutDom1+8)=AnoDoCalendário,MONTH(OutDom1+8)=10),OutDom1+8,""),IF(AND(YEAR(OutDom1+15)=AnoDoCalendário,MONTH(OutDom1+15)=10),OutDom1+15,""))</f>
        <v>44116</v>
      </c>
      <c r="C9" s="35">
        <f>IF(DAY(OutDom1)=1,IF(AND(YEAR(OutDom1+9)=AnoDoCalendário,MONTH(OutDom1+9)=10),OutDom1+9,""),IF(AND(YEAR(OutDom1+16)=AnoDoCalendário,MONTH(OutDom1+16)=10),OutDom1+16,""))</f>
        <v>44117</v>
      </c>
      <c r="D9" s="35">
        <f>IF(DAY(OutDom1)=1,IF(AND(YEAR(OutDom1+10)=AnoDoCalendário,MONTH(OutDom1+10)=10),OutDom1+10,""),IF(AND(YEAR(OutDom1+17)=AnoDoCalendário,MONTH(OutDom1+17)=10),OutDom1+17,""))</f>
        <v>44118</v>
      </c>
      <c r="E9" s="35">
        <f>IF(DAY(OutDom1)=1,IF(AND(YEAR(OutDom1+11)=AnoDoCalendário,MONTH(OutDom1+11)=10),OutDom1+11,""),IF(AND(YEAR(OutDom1+18)=AnoDoCalendário,MONTH(OutDom1+18)=10),OutDom1+18,""))</f>
        <v>44119</v>
      </c>
      <c r="F9" s="35">
        <f>IF(DAY(OutDom1)=1,IF(AND(YEAR(OutDom1+12)=AnoDoCalendário,MONTH(OutDom1+12)=10),OutDom1+12,""),IF(AND(YEAR(OutDom1+19)=AnoDoCalendário,MONTH(OutDom1+19)=10),OutDom1+19,""))</f>
        <v>44120</v>
      </c>
      <c r="G9" s="35">
        <f>IF(DAY(OutDom1)=1,IF(AND(YEAR(OutDom1+13)=AnoDoCalendário,MONTH(OutDom1+13)=10),OutDom1+13,""),IF(AND(YEAR(OutDom1+20)=AnoDoCalendário,MONTH(OutDom1+20)=10),OutDom1+20,""))</f>
        <v>44121</v>
      </c>
      <c r="H9" s="35">
        <f>IF(DAY(OutDom1)=1,IF(AND(YEAR(OutDom1+14)=AnoDoCalendário,MONTH(OutDom1+14)=10),OutDom1+14,""),IF(AND(YEAR(OutDom1+21)=AnoDoCalendário,MONTH(OutDom1+21)=10),OutDom1+21,""))</f>
        <v>44122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IF(DAY(OutDom1)=1,IF(AND(YEAR(OutDom1+15)=AnoDoCalendário,MONTH(OutDom1+15)=10),OutDom1+15,""),IF(AND(YEAR(OutDom1+22)=AnoDoCalendário,MONTH(OutDom1+22)=10),OutDom1+22,""))</f>
        <v>44123</v>
      </c>
      <c r="C11" s="35">
        <f>IF(DAY(OutDom1)=1,IF(AND(YEAR(OutDom1+16)=AnoDoCalendário,MONTH(OutDom1+16)=10),OutDom1+16,""),IF(AND(YEAR(OutDom1+23)=AnoDoCalendário,MONTH(OutDom1+23)=10),OutDom1+23,""))</f>
        <v>44124</v>
      </c>
      <c r="D11" s="35">
        <f>IF(DAY(OutDom1)=1,IF(AND(YEAR(OutDom1+17)=AnoDoCalendário,MONTH(OutDom1+17)=10),OutDom1+17,""),IF(AND(YEAR(OutDom1+24)=AnoDoCalendário,MONTH(OutDom1+24)=10),OutDom1+24,""))</f>
        <v>44125</v>
      </c>
      <c r="E11" s="35">
        <f>IF(DAY(OutDom1)=1,IF(AND(YEAR(OutDom1+18)=AnoDoCalendário,MONTH(OutDom1+18)=10),OutDom1+18,""),IF(AND(YEAR(OutDom1+25)=AnoDoCalendário,MONTH(OutDom1+25)=10),OutDom1+25,""))</f>
        <v>44126</v>
      </c>
      <c r="F11" s="35">
        <f>IF(DAY(OutDom1)=1,IF(AND(YEAR(OutDom1+19)=AnoDoCalendário,MONTH(OutDom1+19)=10),OutDom1+19,""),IF(AND(YEAR(OutDom1+26)=AnoDoCalendário,MONTH(OutDom1+26)=10),OutDom1+26,""))</f>
        <v>44127</v>
      </c>
      <c r="G11" s="35">
        <f>IF(DAY(OutDom1)=1,IF(AND(YEAR(OutDom1+20)=AnoDoCalendário,MONTH(OutDom1+20)=10),OutDom1+20,""),IF(AND(YEAR(OutDom1+27)=AnoDoCalendário,MONTH(OutDom1+27)=10),OutDom1+27,""))</f>
        <v>44128</v>
      </c>
      <c r="H11" s="35">
        <f>IF(DAY(OutDom1)=1,IF(AND(YEAR(OutDom1+21)=AnoDoCalendário,MONTH(OutDom1+21)=10),OutDom1+21,""),IF(AND(YEAR(OutDom1+28)=AnoDoCalendário,MONTH(OutDom1+28)=10),OutDom1+28,""))</f>
        <v>44129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IF(DAY(OutDom1)=1,IF(AND(YEAR(OutDom1+22)=AnoDoCalendário,MONTH(OutDom1+22)=10),OutDom1+22,""),IF(AND(YEAR(OutDom1+29)=AnoDoCalendário,MONTH(OutDom1+29)=10),OutDom1+29,""))</f>
        <v>44130</v>
      </c>
      <c r="C13" s="35">
        <f>IF(DAY(OutDom1)=1,IF(AND(YEAR(OutDom1+23)=AnoDoCalendário,MONTH(OutDom1+23)=10),OutDom1+23,""),IF(AND(YEAR(OutDom1+30)=AnoDoCalendário,MONTH(OutDom1+30)=10),OutDom1+30,""))</f>
        <v>44131</v>
      </c>
      <c r="D13" s="35">
        <f>IF(DAY(OutDom1)=1,IF(AND(YEAR(OutDom1+24)=AnoDoCalendário,MONTH(OutDom1+24)=10),OutDom1+24,""),IF(AND(YEAR(OutDom1+31)=AnoDoCalendário,MONTH(OutDom1+31)=10),OutDom1+31,""))</f>
        <v>44132</v>
      </c>
      <c r="E13" s="35">
        <f>IF(DAY(OutDom1)=1,IF(AND(YEAR(OutDom1+25)=AnoDoCalendário,MONTH(OutDom1+25)=10),OutDom1+25,""),IF(AND(YEAR(OutDom1+32)=AnoDoCalendário,MONTH(OutDom1+32)=10),OutDom1+32,""))</f>
        <v>44133</v>
      </c>
      <c r="F13" s="35">
        <f>IF(DAY(OutDom1)=1,IF(AND(YEAR(OutDom1+26)=AnoDoCalendário,MONTH(OutDom1+26)=10),OutDom1+26,""),IF(AND(YEAR(OutDom1+33)=AnoDoCalendário,MONTH(OutDom1+33)=10),OutDom1+33,""))</f>
        <v>44134</v>
      </c>
      <c r="G13" s="35">
        <f>IF(DAY(OutDom1)=1,IF(AND(YEAR(OutDom1+27)=AnoDoCalendário,MONTH(OutDom1+27)=10),OutDom1+27,""),IF(AND(YEAR(OutDom1+34)=AnoDoCalendário,MONTH(OutDom1+34)=10),OutDom1+34,""))</f>
        <v>44135</v>
      </c>
      <c r="H13" s="45" t="str">
        <f>IF(DAY(OutDom1)=1,IF(AND(YEAR(OutDom1+28)=AnoDoCalendário,MONTH(OutDom1+28)=10),OutDom1+28,""),IF(AND(YEAR(OutDom1+35)=AnoDoCalendário,MONTH(OutDom1+35)=10),OutDom1+35,""))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6" t="str">
        <f>IF(DAY(OutDom1)=1,IF(AND(YEAR(OutDom1+29)=AnoDoCalendário,MONTH(OutDom1+29)=10),OutDom1+29,""),IF(AND(YEAR(OutDom1+36)=AnoDoCalendário,MONTH(OutDom1+36)=10),OutDom1+36,""))</f>
        <v/>
      </c>
      <c r="C15" s="37" t="str">
        <f>IF(DAY(OutDom1)=1,IF(AND(YEAR(OutDom1+30)=AnoDoCalendário,MONTH(OutDom1+30)=10),OutDom1+30,""),IF(AND(YEAR(OutDom1+37)=AnoDoCalendário,MONTH(OutDom1+37)=10),OutDom1+37,""))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499984740745262"/>
    <pageSetUpPr fitToPage="1"/>
  </sheetPr>
  <dimension ref="A1:R20"/>
  <sheetViews>
    <sheetView showGridLines="0" topLeftCell="A10" zoomScaleNormal="100" workbookViewId="0">
      <selection activeCell="B16" sqref="B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UPPER(TEXT(DATE(AnoDoCalendário,11,1),"mmmm"" de ""aaaa"))</f>
        <v>NOVEMBRO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IF(DAY(NovDom1)=1,"",IF(AND(YEAR(NovDom1+1)=AnoDoCalendário,MONTH(NovDom1+1)=11),NovDom1+1,""))</f>
        <v/>
      </c>
      <c r="C5" s="44" t="str">
        <f>IF(DAY(NovDom1)=1,"",IF(AND(YEAR(NovDom1+2)=AnoDoCalendário,MONTH(NovDom1+2)=11),NovDom1+2,""))</f>
        <v/>
      </c>
      <c r="D5" s="44" t="str">
        <f>IF(DAY(NovDom1)=1,"",IF(AND(YEAR(NovDom1+3)=AnoDoCalendário,MONTH(NovDom1+3)=11),NovDom1+3,""))</f>
        <v/>
      </c>
      <c r="E5" s="44" t="str">
        <f>IF(DAY(NovDom1)=1,"",IF(AND(YEAR(NovDom1+4)=AnoDoCalendário,MONTH(NovDom1+4)=11),NovDom1+4,""))</f>
        <v/>
      </c>
      <c r="F5" s="44" t="str">
        <f>IF(DAY(NovDom1)=1,"",IF(AND(YEAR(NovDom1+5)=AnoDoCalendário,MONTH(NovDom1+5)=11),NovDom1+5,""))</f>
        <v/>
      </c>
      <c r="G5" s="44" t="str">
        <f>IF(DAY(NovDom1)=1,"",IF(AND(YEAR(NovDom1+6)=AnoDoCalendário,MONTH(NovDom1+6)=11),NovDom1+6,""))</f>
        <v/>
      </c>
      <c r="H5" s="30">
        <f>IF(DAY(NovDom1)=1,IF(AND(YEAR(NovDom1)=AnoDoCalendário,MONTH(NovDom1)=11),NovDom1,""),IF(AND(YEAR(NovDom1+7)=AnoDoCalendário,MONTH(NovDom1+7)=11),NovDom1+7,""))</f>
        <v>44136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IF(DAY(NovDom1)=1,IF(AND(YEAR(NovDom1+1)=AnoDoCalendário,MONTH(NovDom1+1)=11),NovDom1+1,""),IF(AND(YEAR(NovDom1+8)=AnoDoCalendário,MONTH(NovDom1+8)=11),NovDom1+8,""))</f>
        <v>44137</v>
      </c>
      <c r="C7" s="30">
        <f>IF(DAY(NovDom1)=1,IF(AND(YEAR(NovDom1+2)=AnoDoCalendário,MONTH(NovDom1+2)=11),NovDom1+2,""),IF(AND(YEAR(NovDom1+9)=AnoDoCalendário,MONTH(NovDom1+9)=11),NovDom1+9,""))</f>
        <v>44138</v>
      </c>
      <c r="D7" s="30">
        <f>IF(DAY(NovDom1)=1,IF(AND(YEAR(NovDom1+3)=AnoDoCalendário,MONTH(NovDom1+3)=11),NovDom1+3,""),IF(AND(YEAR(NovDom1+10)=AnoDoCalendário,MONTH(NovDom1+10)=11),NovDom1+10,""))</f>
        <v>44139</v>
      </c>
      <c r="E7" s="30">
        <f>IF(DAY(NovDom1)=1,IF(AND(YEAR(NovDom1+4)=AnoDoCalendário,MONTH(NovDom1+4)=11),NovDom1+4,""),IF(AND(YEAR(NovDom1+11)=AnoDoCalendário,MONTH(NovDom1+11)=11),NovDom1+11,""))</f>
        <v>44140</v>
      </c>
      <c r="F7" s="30">
        <f>IF(DAY(NovDom1)=1,IF(AND(YEAR(NovDom1+5)=AnoDoCalendário,MONTH(NovDom1+5)=11),NovDom1+5,""),IF(AND(YEAR(NovDom1+12)=AnoDoCalendário,MONTH(NovDom1+12)=11),NovDom1+12,""))</f>
        <v>44141</v>
      </c>
      <c r="G7" s="30">
        <f>IF(DAY(NovDom1)=1,IF(AND(YEAR(NovDom1+6)=AnoDoCalendário,MONTH(NovDom1+6)=11),NovDom1+6,""),IF(AND(YEAR(NovDom1+13)=AnoDoCalendário,MONTH(NovDom1+13)=11),NovDom1+13,""))</f>
        <v>44142</v>
      </c>
      <c r="H7" s="30">
        <f>IF(DAY(NovDom1)=1,IF(AND(YEAR(NovDom1+7)=AnoDoCalendário,MONTH(NovDom1+7)=11),NovDom1+7,""),IF(AND(YEAR(NovDom1+14)=AnoDoCalendário,MONTH(NovDom1+14)=11),NovDom1+14,""))</f>
        <v>44143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IF(DAY(NovDom1)=1,IF(AND(YEAR(NovDom1+8)=AnoDoCalendário,MONTH(NovDom1+8)=11),NovDom1+8,""),IF(AND(YEAR(NovDom1+15)=AnoDoCalendário,MONTH(NovDom1+15)=11),NovDom1+15,""))</f>
        <v>44144</v>
      </c>
      <c r="C9" s="35">
        <f>IF(DAY(NovDom1)=1,IF(AND(YEAR(NovDom1+9)=AnoDoCalendário,MONTH(NovDom1+9)=11),NovDom1+9,""),IF(AND(YEAR(NovDom1+16)=AnoDoCalendário,MONTH(NovDom1+16)=11),NovDom1+16,""))</f>
        <v>44145</v>
      </c>
      <c r="D9" s="35">
        <f>IF(DAY(NovDom1)=1,IF(AND(YEAR(NovDom1+10)=AnoDoCalendário,MONTH(NovDom1+10)=11),NovDom1+10,""),IF(AND(YEAR(NovDom1+17)=AnoDoCalendário,MONTH(NovDom1+17)=11),NovDom1+17,""))</f>
        <v>44146</v>
      </c>
      <c r="E9" s="35">
        <f>IF(DAY(NovDom1)=1,IF(AND(YEAR(NovDom1+11)=AnoDoCalendário,MONTH(NovDom1+11)=11),NovDom1+11,""),IF(AND(YEAR(NovDom1+18)=AnoDoCalendário,MONTH(NovDom1+18)=11),NovDom1+18,""))</f>
        <v>44147</v>
      </c>
      <c r="F9" s="35">
        <f>IF(DAY(NovDom1)=1,IF(AND(YEAR(NovDom1+12)=AnoDoCalendário,MONTH(NovDom1+12)=11),NovDom1+12,""),IF(AND(YEAR(NovDom1+19)=AnoDoCalendário,MONTH(NovDom1+19)=11),NovDom1+19,""))</f>
        <v>44148</v>
      </c>
      <c r="G9" s="35">
        <f>IF(DAY(NovDom1)=1,IF(AND(YEAR(NovDom1+13)=AnoDoCalendário,MONTH(NovDom1+13)=11),NovDom1+13,""),IF(AND(YEAR(NovDom1+20)=AnoDoCalendário,MONTH(NovDom1+20)=11),NovDom1+20,""))</f>
        <v>44149</v>
      </c>
      <c r="H9" s="35">
        <f>IF(DAY(NovDom1)=1,IF(AND(YEAR(NovDom1+14)=AnoDoCalendário,MONTH(NovDom1+14)=11),NovDom1+14,""),IF(AND(YEAR(NovDom1+21)=AnoDoCalendário,MONTH(NovDom1+21)=11),NovDom1+21,""))</f>
        <v>44150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6">
        <f>IF(DAY(NovDom1)=1,IF(AND(YEAR(NovDom1+15)=AnoDoCalendário,MONTH(NovDom1+15)=11),NovDom1+15,""),IF(AND(YEAR(NovDom1+22)=AnoDoCalendário,MONTH(NovDom1+22)=11),NovDom1+22,""))</f>
        <v>44151</v>
      </c>
      <c r="C11" s="36">
        <f>IF(DAY(NovDom1)=1,IF(AND(YEAR(NovDom1+16)=AnoDoCalendário,MONTH(NovDom1+16)=11),NovDom1+16,""),IF(AND(YEAR(NovDom1+23)=AnoDoCalendário,MONTH(NovDom1+23)=11),NovDom1+23,""))</f>
        <v>44152</v>
      </c>
      <c r="D11" s="36">
        <f>IF(DAY(NovDom1)=1,IF(AND(YEAR(NovDom1+17)=AnoDoCalendário,MONTH(NovDom1+17)=11),NovDom1+17,""),IF(AND(YEAR(NovDom1+24)=AnoDoCalendário,MONTH(NovDom1+24)=11),NovDom1+24,""))</f>
        <v>44153</v>
      </c>
      <c r="E11" s="36">
        <f>IF(DAY(NovDom1)=1,IF(AND(YEAR(NovDom1+18)=AnoDoCalendário,MONTH(NovDom1+18)=11),NovDom1+18,""),IF(AND(YEAR(NovDom1+25)=AnoDoCalendário,MONTH(NovDom1+25)=11),NovDom1+25,""))</f>
        <v>44154</v>
      </c>
      <c r="F11" s="36">
        <f>IF(DAY(NovDom1)=1,IF(AND(YEAR(NovDom1+19)=AnoDoCalendário,MONTH(NovDom1+19)=11),NovDom1+19,""),IF(AND(YEAR(NovDom1+26)=AnoDoCalendário,MONTH(NovDom1+26)=11),NovDom1+26,""))</f>
        <v>44155</v>
      </c>
      <c r="G11" s="36">
        <f>IF(DAY(NovDom1)=1,IF(AND(YEAR(NovDom1+20)=AnoDoCalendário,MONTH(NovDom1+20)=11),NovDom1+20,""),IF(AND(YEAR(NovDom1+27)=AnoDoCalendário,MONTH(NovDom1+27)=11),NovDom1+27,""))</f>
        <v>44156</v>
      </c>
      <c r="H11" s="36">
        <f>IF(DAY(NovDom1)=1,IF(AND(YEAR(NovDom1+21)=AnoDoCalendário,MONTH(NovDom1+21)=11),NovDom1+21,""),IF(AND(YEAR(NovDom1+28)=AnoDoCalendário,MONTH(NovDom1+28)=11),NovDom1+28,""))</f>
        <v>44157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IF(DAY(NovDom1)=1,IF(AND(YEAR(NovDom1+22)=AnoDoCalendário,MONTH(NovDom1+22)=11),NovDom1+22,""),IF(AND(YEAR(NovDom1+29)=AnoDoCalendário,MONTH(NovDom1+29)=11),NovDom1+29,""))</f>
        <v>44158</v>
      </c>
      <c r="C13" s="35">
        <f>IF(DAY(NovDom1)=1,IF(AND(YEAR(NovDom1+23)=AnoDoCalendário,MONTH(NovDom1+23)=11),NovDom1+23,""),IF(AND(YEAR(NovDom1+30)=AnoDoCalendário,MONTH(NovDom1+30)=11),NovDom1+30,""))</f>
        <v>44159</v>
      </c>
      <c r="D13" s="35">
        <f>IF(DAY(NovDom1)=1,IF(AND(YEAR(NovDom1+24)=AnoDoCalendário,MONTH(NovDom1+24)=11),NovDom1+24,""),IF(AND(YEAR(NovDom1+31)=AnoDoCalendário,MONTH(NovDom1+31)=11),NovDom1+31,""))</f>
        <v>44160</v>
      </c>
      <c r="E13" s="35">
        <f>IF(DAY(NovDom1)=1,IF(AND(YEAR(NovDom1+25)=AnoDoCalendário,MONTH(NovDom1+25)=11),NovDom1+25,""),IF(AND(YEAR(NovDom1+32)=AnoDoCalendário,MONTH(NovDom1+32)=11),NovDom1+32,""))</f>
        <v>44161</v>
      </c>
      <c r="F13" s="35">
        <f>IF(DAY(NovDom1)=1,IF(AND(YEAR(NovDom1+26)=AnoDoCalendário,MONTH(NovDom1+26)=11),NovDom1+26,""),IF(AND(YEAR(NovDom1+33)=AnoDoCalendário,MONTH(NovDom1+33)=11),NovDom1+33,""))</f>
        <v>44162</v>
      </c>
      <c r="G13" s="35">
        <f>IF(DAY(NovDom1)=1,IF(AND(YEAR(NovDom1+27)=AnoDoCalendário,MONTH(NovDom1+27)=11),NovDom1+27,""),IF(AND(YEAR(NovDom1+34)=AnoDoCalendário,MONTH(NovDom1+34)=11),NovDom1+34,""))</f>
        <v>44163</v>
      </c>
      <c r="H13" s="35">
        <f>IF(DAY(NovDom1)=1,IF(AND(YEAR(NovDom1+28)=AnoDoCalendário,MONTH(NovDom1+28)=11),NovDom1+28,""),IF(AND(YEAR(NovDom1+35)=AnoDoCalendário,MONTH(NovDom1+35)=11),NovDom1+35,""))</f>
        <v>44164</v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5">
        <f>IF(DAY(NovDom1)=1,IF(AND(YEAR(NovDom1+29)=AnoDoCalendário,MONTH(NovDom1+29)=11),NovDom1+29,""),IF(AND(YEAR(NovDom1+36)=AnoDoCalendário,MONTH(NovDom1+36)=11),NovDom1+36,""))</f>
        <v>44165</v>
      </c>
      <c r="C15" s="37" t="str">
        <f>IF(DAY(NovDom1)=1,IF(AND(YEAR(NovDom1+30)=AnoDoCalendário,MONTH(NovDom1+30)=11),NovDom1+30,""),IF(AND(YEAR(NovDom1+37)=AnoDoCalendário,MONTH(NovDom1+37)=11),NovDom1+37,""))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70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0.34998626667073579"/>
    <pageSetUpPr fitToPage="1"/>
  </sheetPr>
  <dimension ref="A1:R20"/>
  <sheetViews>
    <sheetView showGridLines="0" zoomScaleNormal="100" workbookViewId="0">
      <selection activeCell="B14" sqref="B14:E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UPPER(TEXT(DATE(AnoDoCalendário,12,1),"mmmm"" de ""aaaa"))</f>
        <v>DEZEMBRO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IF(DAY(DezDom1)=1,"",IF(AND(YEAR(DezDom1+1)=AnoDoCalendário,MONTH(DezDom1+1)=12),DezDom1+1,""))</f>
        <v/>
      </c>
      <c r="C5" s="30">
        <f>IF(DAY(DezDom1)=1,"",IF(AND(YEAR(DezDom1+2)=AnoDoCalendário,MONTH(DezDom1+2)=12),DezDom1+2,""))</f>
        <v>44166</v>
      </c>
      <c r="D5" s="30">
        <f>IF(DAY(DezDom1)=1,"",IF(AND(YEAR(DezDom1+3)=AnoDoCalendário,MONTH(DezDom1+3)=12),DezDom1+3,""))</f>
        <v>44167</v>
      </c>
      <c r="E5" s="30">
        <f>IF(DAY(DezDom1)=1,"",IF(AND(YEAR(DezDom1+4)=AnoDoCalendário,MONTH(DezDom1+4)=12),DezDom1+4,""))</f>
        <v>44168</v>
      </c>
      <c r="F5" s="30">
        <f>IF(DAY(DezDom1)=1,"",IF(AND(YEAR(DezDom1+5)=AnoDoCalendário,MONTH(DezDom1+5)=12),DezDom1+5,""))</f>
        <v>44169</v>
      </c>
      <c r="G5" s="30">
        <f>IF(DAY(DezDom1)=1,"",IF(AND(YEAR(DezDom1+6)=AnoDoCalendário,MONTH(DezDom1+6)=12),DezDom1+6,""))</f>
        <v>44170</v>
      </c>
      <c r="H5" s="30">
        <f>IF(DAY(DezDom1)=1,IF(AND(YEAR(DezDom1)=AnoDoCalendário,MONTH(DezDom1)=12),DezDom1,""),IF(AND(YEAR(DezDom1+7)=AnoDoCalendário,MONTH(DezDom1+7)=12),DezDom1+7,""))</f>
        <v>44171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IF(DAY(DezDom1)=1,IF(AND(YEAR(DezDom1+1)=AnoDoCalendário,MONTH(DezDom1+1)=12),DezDom1+1,""),IF(AND(YEAR(DezDom1+8)=AnoDoCalendário,MONTH(DezDom1+8)=12),DezDom1+8,""))</f>
        <v>44172</v>
      </c>
      <c r="C7" s="30">
        <f>IF(DAY(DezDom1)=1,IF(AND(YEAR(DezDom1+2)=AnoDoCalendário,MONTH(DezDom1+2)=12),DezDom1+2,""),IF(AND(YEAR(DezDom1+9)=AnoDoCalendário,MONTH(DezDom1+9)=12),DezDom1+9,""))</f>
        <v>44173</v>
      </c>
      <c r="D7" s="30">
        <f>IF(DAY(DezDom1)=1,IF(AND(YEAR(DezDom1+3)=AnoDoCalendário,MONTH(DezDom1+3)=12),DezDom1+3,""),IF(AND(YEAR(DezDom1+10)=AnoDoCalendário,MONTH(DezDom1+10)=12),DezDom1+10,""))</f>
        <v>44174</v>
      </c>
      <c r="E7" s="30">
        <f>IF(DAY(DezDom1)=1,IF(AND(YEAR(DezDom1+4)=AnoDoCalendário,MONTH(DezDom1+4)=12),DezDom1+4,""),IF(AND(YEAR(DezDom1+11)=AnoDoCalendário,MONTH(DezDom1+11)=12),DezDom1+11,""))</f>
        <v>44175</v>
      </c>
      <c r="F7" s="30">
        <f>IF(DAY(DezDom1)=1,IF(AND(YEAR(DezDom1+5)=AnoDoCalendário,MONTH(DezDom1+5)=12),DezDom1+5,""),IF(AND(YEAR(DezDom1+12)=AnoDoCalendário,MONTH(DezDom1+12)=12),DezDom1+12,""))</f>
        <v>44176</v>
      </c>
      <c r="G7" s="30">
        <f>IF(DAY(DezDom1)=1,IF(AND(YEAR(DezDom1+6)=AnoDoCalendário,MONTH(DezDom1+6)=12),DezDom1+6,""),IF(AND(YEAR(DezDom1+13)=AnoDoCalendário,MONTH(DezDom1+13)=12),DezDom1+13,""))</f>
        <v>44177</v>
      </c>
      <c r="H7" s="30">
        <f>IF(DAY(DezDom1)=1,IF(AND(YEAR(DezDom1+7)=AnoDoCalendário,MONTH(DezDom1+7)=12),DezDom1+7,""),IF(AND(YEAR(DezDom1+14)=AnoDoCalendário,MONTH(DezDom1+14)=12),DezDom1+14,""))</f>
        <v>44178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IF(DAY(DezDom1)=1,IF(AND(YEAR(DezDom1+8)=AnoDoCalendário,MONTH(DezDom1+8)=12),DezDom1+8,""),IF(AND(YEAR(DezDom1+15)=AnoDoCalendário,MONTH(DezDom1+15)=12),DezDom1+15,""))</f>
        <v>44179</v>
      </c>
      <c r="C9" s="35">
        <f>IF(DAY(DezDom1)=1,IF(AND(YEAR(DezDom1+9)=AnoDoCalendário,MONTH(DezDom1+9)=12),DezDom1+9,""),IF(AND(YEAR(DezDom1+16)=AnoDoCalendário,MONTH(DezDom1+16)=12),DezDom1+16,""))</f>
        <v>44180</v>
      </c>
      <c r="D9" s="35">
        <f>IF(DAY(DezDom1)=1,IF(AND(YEAR(DezDom1+10)=AnoDoCalendário,MONTH(DezDom1+10)=12),DezDom1+10,""),IF(AND(YEAR(DezDom1+17)=AnoDoCalendário,MONTH(DezDom1+17)=12),DezDom1+17,""))</f>
        <v>44181</v>
      </c>
      <c r="E9" s="35">
        <f>IF(DAY(DezDom1)=1,IF(AND(YEAR(DezDom1+11)=AnoDoCalendário,MONTH(DezDom1+11)=12),DezDom1+11,""),IF(AND(YEAR(DezDom1+18)=AnoDoCalendário,MONTH(DezDom1+18)=12),DezDom1+18,""))</f>
        <v>44182</v>
      </c>
      <c r="F9" s="35">
        <f>IF(DAY(DezDom1)=1,IF(AND(YEAR(DezDom1+12)=AnoDoCalendário,MONTH(DezDom1+12)=12),DezDom1+12,""),IF(AND(YEAR(DezDom1+19)=AnoDoCalendário,MONTH(DezDom1+19)=12),DezDom1+19,""))</f>
        <v>44183</v>
      </c>
      <c r="G9" s="35">
        <f>IF(DAY(DezDom1)=1,IF(AND(YEAR(DezDom1+13)=AnoDoCalendário,MONTH(DezDom1+13)=12),DezDom1+13,""),IF(AND(YEAR(DezDom1+20)=AnoDoCalendário,MONTH(DezDom1+20)=12),DezDom1+20,""))</f>
        <v>44184</v>
      </c>
      <c r="H9" s="35">
        <f>IF(DAY(DezDom1)=1,IF(AND(YEAR(DezDom1+14)=AnoDoCalendário,MONTH(DezDom1+14)=12),DezDom1+14,""),IF(AND(YEAR(DezDom1+21)=AnoDoCalendário,MONTH(DezDom1+21)=12),DezDom1+21,""))</f>
        <v>44185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IF(DAY(DezDom1)=1,IF(AND(YEAR(DezDom1+15)=AnoDoCalendário,MONTH(DezDom1+15)=12),DezDom1+15,""),IF(AND(YEAR(DezDom1+22)=AnoDoCalendário,MONTH(DezDom1+22)=12),DezDom1+22,""))</f>
        <v>44186</v>
      </c>
      <c r="C11" s="35">
        <f>IF(DAY(DezDom1)=1,IF(AND(YEAR(DezDom1+16)=AnoDoCalendário,MONTH(DezDom1+16)=12),DezDom1+16,""),IF(AND(YEAR(DezDom1+23)=AnoDoCalendário,MONTH(DezDom1+23)=12),DezDom1+23,""))</f>
        <v>44187</v>
      </c>
      <c r="D11" s="35">
        <f>IF(DAY(DezDom1)=1,IF(AND(YEAR(DezDom1+17)=AnoDoCalendário,MONTH(DezDom1+17)=12),DezDom1+17,""),IF(AND(YEAR(DezDom1+24)=AnoDoCalendário,MONTH(DezDom1+24)=12),DezDom1+24,""))</f>
        <v>44188</v>
      </c>
      <c r="E11" s="35">
        <f>IF(DAY(DezDom1)=1,IF(AND(YEAR(DezDom1+18)=AnoDoCalendário,MONTH(DezDom1+18)=12),DezDom1+18,""),IF(AND(YEAR(DezDom1+25)=AnoDoCalendário,MONTH(DezDom1+25)=12),DezDom1+25,""))</f>
        <v>44189</v>
      </c>
      <c r="F11" s="35">
        <f>IF(DAY(DezDom1)=1,IF(AND(YEAR(DezDom1+19)=AnoDoCalendário,MONTH(DezDom1+19)=12),DezDom1+19,""),IF(AND(YEAR(DezDom1+26)=AnoDoCalendário,MONTH(DezDom1+26)=12),DezDom1+26,""))</f>
        <v>44190</v>
      </c>
      <c r="G11" s="35">
        <f>IF(DAY(DezDom1)=1,IF(AND(YEAR(DezDom1+20)=AnoDoCalendário,MONTH(DezDom1+20)=12),DezDom1+20,""),IF(AND(YEAR(DezDom1+27)=AnoDoCalendário,MONTH(DezDom1+27)=12),DezDom1+27,""))</f>
        <v>44191</v>
      </c>
      <c r="H11" s="35">
        <f>IF(DAY(DezDom1)=1,IF(AND(YEAR(DezDom1+21)=AnoDoCalendário,MONTH(DezDom1+21)=12),DezDom1+21,""),IF(AND(YEAR(DezDom1+28)=AnoDoCalendário,MONTH(DezDom1+28)=12),DezDom1+28,""))</f>
        <v>44192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IF(DAY(DezDom1)=1,IF(AND(YEAR(DezDom1+22)=AnoDoCalendário,MONTH(DezDom1+22)=12),DezDom1+22,""),IF(AND(YEAR(DezDom1+29)=AnoDoCalendário,MONTH(DezDom1+29)=12),DezDom1+29,""))</f>
        <v>44193</v>
      </c>
      <c r="C13" s="35">
        <f>IF(DAY(DezDom1)=1,IF(AND(YEAR(DezDom1+23)=AnoDoCalendário,MONTH(DezDom1+23)=12),DezDom1+23,""),IF(AND(YEAR(DezDom1+30)=AnoDoCalendário,MONTH(DezDom1+30)=12),DezDom1+30,""))</f>
        <v>44194</v>
      </c>
      <c r="D13" s="35">
        <f>IF(DAY(DezDom1)=1,IF(AND(YEAR(DezDom1+24)=AnoDoCalendário,MONTH(DezDom1+24)=12),DezDom1+24,""),IF(AND(YEAR(DezDom1+31)=AnoDoCalendário,MONTH(DezDom1+31)=12),DezDom1+31,""))</f>
        <v>44195</v>
      </c>
      <c r="E13" s="35">
        <f>IF(DAY(DezDom1)=1,IF(AND(YEAR(DezDom1+25)=AnoDoCalendário,MONTH(DezDom1+25)=12),DezDom1+25,""),IF(AND(YEAR(DezDom1+32)=AnoDoCalendário,MONTH(DezDom1+32)=12),DezDom1+32,""))</f>
        <v>44196</v>
      </c>
      <c r="F13" s="45" t="str">
        <f>IF(DAY(DezDom1)=1,IF(AND(YEAR(DezDom1+26)=AnoDoCalendário,MONTH(DezDom1+26)=12),DezDom1+26,""),IF(AND(YEAR(DezDom1+33)=AnoDoCalendário,MONTH(DezDom1+33)=12),DezDom1+33,""))</f>
        <v/>
      </c>
      <c r="G13" s="45" t="str">
        <f>IF(DAY(DezDom1)=1,IF(AND(YEAR(DezDom1+27)=AnoDoCalendário,MONTH(DezDom1+27)=12),DezDom1+27,""),IF(AND(YEAR(DezDom1+34)=AnoDoCalendário,MONTH(DezDom1+34)=12),DezDom1+34,""))</f>
        <v/>
      </c>
      <c r="H13" s="45" t="str">
        <f>IF(DAY(DezDom1)=1,IF(AND(YEAR(DezDom1+28)=AnoDoCalendário,MONTH(DezDom1+28)=12),DezDom1+28,""),IF(AND(YEAR(DezDom1+35)=AnoDoCalendário,MONTH(DezDom1+35)=12),DezDom1+35,""))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31"/>
      <c r="G14" s="32"/>
      <c r="H14" s="32"/>
      <c r="I14" s="3"/>
    </row>
    <row r="15" spans="1:18" ht="15" customHeight="1" x14ac:dyDescent="0.25">
      <c r="A15"/>
      <c r="B15" s="36" t="str">
        <f>IF(DAY(DezDom1)=1,IF(AND(YEAR(DezDom1+29)=AnoDoCalendário,MONTH(DezDom1+29)=12),DezDom1+29,""),IF(AND(YEAR(DezDom1+36)=AnoDoCalendário,MONTH(DezDom1+36)=12),DezDom1+36,""))</f>
        <v/>
      </c>
      <c r="C15" s="37" t="str">
        <f>IF(DAY(DezDom1)=1,IF(AND(YEAR(DezDom1+30)=AnoDoCalendário,MONTH(DezDom1+30)=12),DezDom1+30,""),IF(AND(YEAR(DezDom1+37)=AnoDoCalendário,MONTH(DezDom1+37)=12),DezDom1+37,""))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22.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  <pageSetUpPr fitToPage="1"/>
  </sheetPr>
  <dimension ref="A1:R20"/>
  <sheetViews>
    <sheetView showGridLines="0" zoomScaleNormal="100" workbookViewId="0">
      <selection activeCell="L8" sqref="L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UPPER(TEXT(DATE(AnoDoCalendário,2,1),"mmmm"" de ""aaaa"))</f>
        <v>FEVEREIRO DE 2020</v>
      </c>
      <c r="C3" s="26"/>
      <c r="D3" s="26"/>
      <c r="E3" s="26"/>
      <c r="F3" s="26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2" t="str">
        <f>IF(DAY(FevDom1)=1,"",IF(AND(YEAR(FevDom1+1)=AnoDoCalendário,MONTH(FevDom1+1)=2),FevDom1+1,""))</f>
        <v/>
      </c>
      <c r="C5" s="12" t="str">
        <f>IF(DAY(FevDom1)=1,"",IF(AND(YEAR(FevDom1+2)=AnoDoCalendário,MONTH(FevDom1+2)=2),FevDom1+2,""))</f>
        <v/>
      </c>
      <c r="D5" s="12" t="str">
        <f>IF(DAY(FevDom1)=1,"",IF(AND(YEAR(FevDom1+3)=AnoDoCalendário,MONTH(FevDom1+3)=2),FevDom1+3,""))</f>
        <v/>
      </c>
      <c r="E5" s="12" t="str">
        <f>IF(DAY(FevDom1)=1,"",IF(AND(YEAR(FevDom1+4)=AnoDoCalendário,MONTH(FevDom1+4)=2),FevDom1+4,""))</f>
        <v/>
      </c>
      <c r="F5" s="12" t="str">
        <f>IF(DAY(FevDom1)=1,"",IF(AND(YEAR(FevDom1+5)=AnoDoCalendário,MONTH(FevDom1+5)=2),FevDom1+5,""))</f>
        <v/>
      </c>
      <c r="G5" s="17">
        <f>IF(DAY(FevDom1)=1,"",IF(AND(YEAR(FevDom1+6)=AnoDoCalendário,MONTH(FevDom1+6)=2),FevDom1+6,""))</f>
        <v>43862</v>
      </c>
      <c r="H5" s="17">
        <f>IF(DAY(FevDom1)=1,IF(AND(YEAR(FevDom1)=AnoDoCalendário,MONTH(FevDom1)=2),FevDom1,""),IF(AND(YEAR(FevDom1+7)=AnoDoCalendário,MONTH(FevDom1+7)=2),FevDom1+7,""))</f>
        <v>43863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8"/>
      <c r="C6" s="8"/>
      <c r="D6" s="8"/>
      <c r="E6" s="8"/>
      <c r="F6" s="8"/>
      <c r="G6" s="28"/>
      <c r="H6" s="9"/>
      <c r="I6" s="3"/>
    </row>
    <row r="7" spans="1:18" ht="15" customHeight="1" x14ac:dyDescent="0.25">
      <c r="A7"/>
      <c r="B7" s="17">
        <f>IF(DAY(FevDom1)=1,IF(AND(YEAR(FevDom1+1)=AnoDoCalendário,MONTH(FevDom1+1)=2),FevDom1+1,""),IF(AND(YEAR(FevDom1+8)=AnoDoCalendário,MONTH(FevDom1+8)=2),FevDom1+8,""))</f>
        <v>43864</v>
      </c>
      <c r="C7" s="17">
        <f>IF(DAY(FevDom1)=1,IF(AND(YEAR(FevDom1+2)=AnoDoCalendário,MONTH(FevDom1+2)=2),FevDom1+2,""),IF(AND(YEAR(FevDom1+9)=AnoDoCalendário,MONTH(FevDom1+9)=2),FevDom1+9,""))</f>
        <v>43865</v>
      </c>
      <c r="D7" s="17">
        <f>IF(DAY(FevDom1)=1,IF(AND(YEAR(FevDom1+3)=AnoDoCalendário,MONTH(FevDom1+3)=2),FevDom1+3,""),IF(AND(YEAR(FevDom1+10)=AnoDoCalendário,MONTH(FevDom1+10)=2),FevDom1+10,""))</f>
        <v>43866</v>
      </c>
      <c r="E7" s="17">
        <f>IF(DAY(FevDom1)=1,IF(AND(YEAR(FevDom1+4)=AnoDoCalendário,MONTH(FevDom1+4)=2),FevDom1+4,""),IF(AND(YEAR(FevDom1+11)=AnoDoCalendário,MONTH(FevDom1+11)=2),FevDom1+11,""))</f>
        <v>43867</v>
      </c>
      <c r="F7" s="17">
        <f>IF(DAY(FevDom1)=1,IF(AND(YEAR(FevDom1+5)=AnoDoCalendário,MONTH(FevDom1+5)=2),FevDom1+5,""),IF(AND(YEAR(FevDom1+12)=AnoDoCalendário,MONTH(FevDom1+12)=2),FevDom1+12,""))</f>
        <v>43868</v>
      </c>
      <c r="G7" s="17">
        <f>IF(DAY(FevDom1)=1,IF(AND(YEAR(FevDom1+6)=AnoDoCalendário,MONTH(FevDom1+6)=2),FevDom1+6,""),IF(AND(YEAR(FevDom1+13)=AnoDoCalendário,MONTH(FevDom1+13)=2),FevDom1+13,""))</f>
        <v>43869</v>
      </c>
      <c r="H7" s="17">
        <f>IF(DAY(FevDom1)=1,IF(AND(YEAR(FevDom1+7)=AnoDoCalendário,MONTH(FevDom1+7)=2),FevDom1+7,""),IF(AND(YEAR(FevDom1+14)=AnoDoCalendário,MONTH(FevDom1+14)=2),FevDom1+14,""))</f>
        <v>43870</v>
      </c>
      <c r="I7" s="3"/>
    </row>
    <row r="8" spans="1:18" ht="64.5" customHeight="1" x14ac:dyDescent="0.25">
      <c r="A8"/>
      <c r="B8" s="10"/>
      <c r="C8" s="10"/>
      <c r="D8" s="10"/>
      <c r="E8" s="10"/>
      <c r="F8" s="10"/>
      <c r="G8" s="11"/>
      <c r="H8" s="11"/>
      <c r="I8" s="3"/>
    </row>
    <row r="9" spans="1:18" ht="15" customHeight="1" x14ac:dyDescent="0.25">
      <c r="A9"/>
      <c r="B9" s="18">
        <f>IF(DAY(FevDom1)=1,IF(AND(YEAR(FevDom1+8)=AnoDoCalendário,MONTH(FevDom1+8)=2),FevDom1+8,""),IF(AND(YEAR(FevDom1+15)=AnoDoCalendário,MONTH(FevDom1+15)=2),FevDom1+15,""))</f>
        <v>43871</v>
      </c>
      <c r="C9" s="18">
        <f>IF(DAY(FevDom1)=1,IF(AND(YEAR(FevDom1+9)=AnoDoCalendário,MONTH(FevDom1+9)=2),FevDom1+9,""),IF(AND(YEAR(FevDom1+16)=AnoDoCalendário,MONTH(FevDom1+16)=2),FevDom1+16,""))</f>
        <v>43872</v>
      </c>
      <c r="D9" s="18">
        <f>IF(DAY(FevDom1)=1,IF(AND(YEAR(FevDom1+10)=AnoDoCalendário,MONTH(FevDom1+10)=2),FevDom1+10,""),IF(AND(YEAR(FevDom1+17)=AnoDoCalendário,MONTH(FevDom1+17)=2),FevDom1+17,""))</f>
        <v>43873</v>
      </c>
      <c r="E9" s="18">
        <f>IF(DAY(FevDom1)=1,IF(AND(YEAR(FevDom1+11)=AnoDoCalendário,MONTH(FevDom1+11)=2),FevDom1+11,""),IF(AND(YEAR(FevDom1+18)=AnoDoCalendário,MONTH(FevDom1+18)=2),FevDom1+18,""))</f>
        <v>43874</v>
      </c>
      <c r="F9" s="18">
        <f>IF(DAY(FevDom1)=1,IF(AND(YEAR(FevDom1+12)=AnoDoCalendário,MONTH(FevDom1+12)=2),FevDom1+12,""),IF(AND(YEAR(FevDom1+19)=AnoDoCalendário,MONTH(FevDom1+19)=2),FevDom1+19,""))</f>
        <v>43875</v>
      </c>
      <c r="G9" s="18">
        <f>IF(DAY(FevDom1)=1,IF(AND(YEAR(FevDom1+13)=AnoDoCalendário,MONTH(FevDom1+13)=2),FevDom1+13,""),IF(AND(YEAR(FevDom1+20)=AnoDoCalendário,MONTH(FevDom1+20)=2),FevDom1+20,""))</f>
        <v>43876</v>
      </c>
      <c r="H9" s="18">
        <f>IF(DAY(FevDom1)=1,IF(AND(YEAR(FevDom1+14)=AnoDoCalendário,MONTH(FevDom1+14)=2),FevDom1+14,""),IF(AND(YEAR(FevDom1+21)=AnoDoCalendário,MONTH(FevDom1+21)=2),FevDom1+21,""))</f>
        <v>43877</v>
      </c>
      <c r="I9" s="3"/>
    </row>
    <row r="10" spans="1:18" ht="64.5" customHeight="1" x14ac:dyDescent="0.25">
      <c r="A10"/>
      <c r="B10" s="8"/>
      <c r="C10" s="8"/>
      <c r="D10" s="8"/>
      <c r="E10" s="8"/>
      <c r="F10" s="8"/>
      <c r="G10" s="9"/>
      <c r="H10" s="9"/>
      <c r="I10" s="3"/>
    </row>
    <row r="11" spans="1:18" ht="15" customHeight="1" x14ac:dyDescent="0.25">
      <c r="A11"/>
      <c r="B11" s="18">
        <f>IF(DAY(FevDom1)=1,IF(AND(YEAR(FevDom1+15)=AnoDoCalendário,MONTH(FevDom1+15)=2),FevDom1+15,""),IF(AND(YEAR(FevDom1+22)=AnoDoCalendário,MONTH(FevDom1+22)=2),FevDom1+22,""))</f>
        <v>43878</v>
      </c>
      <c r="C11" s="18">
        <f>IF(DAY(FevDom1)=1,IF(AND(YEAR(FevDom1+16)=AnoDoCalendário,MONTH(FevDom1+16)=2),FevDom1+16,""),IF(AND(YEAR(FevDom1+23)=AnoDoCalendário,MONTH(FevDom1+23)=2),FevDom1+23,""))</f>
        <v>43879</v>
      </c>
      <c r="D11" s="18">
        <f>IF(DAY(FevDom1)=1,IF(AND(YEAR(FevDom1+17)=AnoDoCalendário,MONTH(FevDom1+17)=2),FevDom1+17,""),IF(AND(YEAR(FevDom1+24)=AnoDoCalendário,MONTH(FevDom1+24)=2),FevDom1+24,""))</f>
        <v>43880</v>
      </c>
      <c r="E11" s="18">
        <f>IF(DAY(FevDom1)=1,IF(AND(YEAR(FevDom1+18)=AnoDoCalendário,MONTH(FevDom1+18)=2),FevDom1+18,""),IF(AND(YEAR(FevDom1+25)=AnoDoCalendário,MONTH(FevDom1+25)=2),FevDom1+25,""))</f>
        <v>43881</v>
      </c>
      <c r="F11" s="18">
        <f>IF(DAY(FevDom1)=1,IF(AND(YEAR(FevDom1+19)=AnoDoCalendário,MONTH(FevDom1+19)=2),FevDom1+19,""),IF(AND(YEAR(FevDom1+26)=AnoDoCalendário,MONTH(FevDom1+26)=2),FevDom1+26,""))</f>
        <v>43882</v>
      </c>
      <c r="G11" s="18">
        <f>IF(DAY(FevDom1)=1,IF(AND(YEAR(FevDom1+20)=AnoDoCalendário,MONTH(FevDom1+20)=2),FevDom1+20,""),IF(AND(YEAR(FevDom1+27)=AnoDoCalendário,MONTH(FevDom1+27)=2),FevDom1+27,""))</f>
        <v>43883</v>
      </c>
      <c r="H11" s="18">
        <f>IF(DAY(FevDom1)=1,IF(AND(YEAR(FevDom1+21)=AnoDoCalendário,MONTH(FevDom1+21)=2),FevDom1+21,""),IF(AND(YEAR(FevDom1+28)=AnoDoCalendário,MONTH(FevDom1+28)=2),FevDom1+28,""))</f>
        <v>43884</v>
      </c>
      <c r="I11" s="3"/>
    </row>
    <row r="12" spans="1:18" ht="64.5" customHeight="1" x14ac:dyDescent="0.25">
      <c r="A12"/>
      <c r="B12" s="10"/>
      <c r="C12" s="10"/>
      <c r="D12" s="10"/>
      <c r="E12" s="10"/>
      <c r="F12" s="10"/>
      <c r="G12" s="11"/>
      <c r="H12" s="11"/>
      <c r="I12" s="3"/>
    </row>
    <row r="13" spans="1:18" ht="15" customHeight="1" x14ac:dyDescent="0.25">
      <c r="A13"/>
      <c r="B13" s="18">
        <f>IF(DAY(FevDom1)=1,IF(AND(YEAR(FevDom1+22)=AnoDoCalendário,MONTH(FevDom1+22)=2),FevDom1+22,""),IF(AND(YEAR(FevDom1+29)=AnoDoCalendário,MONTH(FevDom1+29)=2),FevDom1+29,""))</f>
        <v>43885</v>
      </c>
      <c r="C13" s="18">
        <f>IF(DAY(FevDom1)=1,IF(AND(YEAR(FevDom1+23)=AnoDoCalendário,MONTH(FevDom1+23)=2),FevDom1+23,""),IF(AND(YEAR(FevDom1+30)=AnoDoCalendário,MONTH(FevDom1+30)=2),FevDom1+30,""))</f>
        <v>43886</v>
      </c>
      <c r="D13" s="18">
        <f>IF(DAY(FevDom1)=1,IF(AND(YEAR(FevDom1+24)=AnoDoCalendário,MONTH(FevDom1+24)=2),FevDom1+24,""),IF(AND(YEAR(FevDom1+31)=AnoDoCalendário,MONTH(FevDom1+31)=2),FevDom1+31,""))</f>
        <v>43887</v>
      </c>
      <c r="E13" s="18">
        <f>IF(DAY(FevDom1)=1,IF(AND(YEAR(FevDom1+25)=AnoDoCalendário,MONTH(FevDom1+25)=2),FevDom1+25,""),IF(AND(YEAR(FevDom1+32)=AnoDoCalendário,MONTH(FevDom1+32)=2),FevDom1+32,""))</f>
        <v>43888</v>
      </c>
      <c r="F13" s="18">
        <f>IF(DAY(FevDom1)=1,IF(AND(YEAR(FevDom1+26)=AnoDoCalendário,MONTH(FevDom1+26)=2),FevDom1+26,""),IF(AND(YEAR(FevDom1+33)=AnoDoCalendário,MONTH(FevDom1+33)=2),FevDom1+33,""))</f>
        <v>43889</v>
      </c>
      <c r="G13" s="18">
        <f>IF(DAY(FevDom1)=1,IF(AND(YEAR(FevDom1+27)=AnoDoCalendário,MONTH(FevDom1+27)=2),FevDom1+27,""),IF(AND(YEAR(FevDom1+34)=AnoDoCalendário,MONTH(FevDom1+34)=2),FevDom1+34,""))</f>
        <v>43890</v>
      </c>
      <c r="H13" s="18" t="str">
        <f>IF(DAY(FevDom1)=1,IF(AND(YEAR(FevDom1+28)=AnoDoCalendário,MONTH(FevDom1+28)=2),FevDom1+28,""),IF(AND(YEAR(FevDom1+35)=AnoDoCalendário,MONTH(FevDom1+35)=2),FevDom1+35,""))</f>
        <v/>
      </c>
      <c r="I13" s="3"/>
    </row>
    <row r="14" spans="1:18" ht="64.5" customHeight="1" x14ac:dyDescent="0.25">
      <c r="A14"/>
      <c r="B14" s="8"/>
      <c r="C14" s="8"/>
      <c r="D14" s="8"/>
      <c r="E14" s="8"/>
      <c r="F14" s="8"/>
      <c r="G14" s="9"/>
      <c r="H14" s="9"/>
      <c r="I14" s="3"/>
    </row>
    <row r="15" spans="1:18" ht="15" customHeight="1" x14ac:dyDescent="0.25">
      <c r="A15"/>
      <c r="B15" s="13" t="str">
        <f>IF(DAY(FevDom1)=1,IF(AND(YEAR(FevDom1+29)=AnoDoCalendário,MONTH(FevDom1+29)=2),FevDom1+29,""),IF(AND(YEAR(FevDom1+36)=AnoDoCalendário,MONTH(FevDom1+36)=2),FevDom1+36,""))</f>
        <v/>
      </c>
      <c r="C15" s="14" t="str">
        <f>IF(DAY(FevDom1)=1,IF(AND(YEAR(FevDom1+30)=AnoDoCalendário,MONTH(FevDom1+30)=2),FevDom1+30,""),IF(AND(YEAR(FevDom1+37)=AnoDoCalendário,MONTH(FevDom1+37)=2),FevDom1+37,""))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10"/>
      <c r="C16" s="10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  <pageSetUpPr fitToPage="1"/>
  </sheetPr>
  <dimension ref="A1:R20"/>
  <sheetViews>
    <sheetView showGridLines="0" tabSelected="1" zoomScaleNormal="100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UPPER(TEXT(DATE(AnoDoCalendário,3,1),"mmmm"" de ""aaaa"))</f>
        <v>MARÇO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68" t="str">
        <f>IF(DAY(MarDom1)=1,"",IF(AND(YEAR(MarDom1+1)=AnoDoCalendário,MONTH(MarDom1+1)=3),MarDom1+1,""))</f>
        <v/>
      </c>
      <c r="C5" s="68" t="str">
        <f>IF(DAY(MarDom1)=1,"",IF(AND(YEAR(MarDom1+2)=AnoDoCalendário,MONTH(MarDom1+2)=3),MarDom1+2,""))</f>
        <v/>
      </c>
      <c r="D5" s="68" t="str">
        <f>IF(DAY(MarDom1)=1,"",IF(AND(YEAR(MarDom1+3)=AnoDoCalendário,MONTH(MarDom1+3)=3),MarDom1+3,""))</f>
        <v/>
      </c>
      <c r="E5" s="68" t="str">
        <f>IF(DAY(MarDom1)=1,"",IF(AND(YEAR(MarDom1+4)=AnoDoCalendário,MONTH(MarDom1+4)=3),MarDom1+4,""))</f>
        <v/>
      </c>
      <c r="F5" s="68" t="str">
        <f>IF(DAY(MarDom1)=1,"",IF(AND(YEAR(MarDom1+5)=AnoDoCalendário,MONTH(MarDom1+5)=3),MarDom1+5,""))</f>
        <v/>
      </c>
      <c r="G5" s="68" t="str">
        <f>IF(DAY(MarDom1)=1,"",IF(AND(YEAR(MarDom1+6)=AnoDoCalendário,MONTH(MarDom1+6)=3),MarDom1+6,""))</f>
        <v/>
      </c>
      <c r="H5" s="62">
        <f>IF(DAY(MarDom1)=1,IF(AND(YEAR(MarDom1)=AnoDoCalendário,MONTH(MarDom1)=3),MarDom1,""),IF(AND(YEAR(MarDom1+7)=AnoDoCalendário,MONTH(MarDom1+7)=3),MarDom1+7,""))</f>
        <v>43891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62">
        <f>IF(DAY(MarDom1)=1,IF(AND(YEAR(MarDom1+1)=AnoDoCalendário,MONTH(MarDom1+1)=3),MarDom1+1,""),IF(AND(YEAR(MarDom1+8)=AnoDoCalendário,MONTH(MarDom1+8)=3),MarDom1+8,""))</f>
        <v>43892</v>
      </c>
      <c r="C7" s="62">
        <f>IF(DAY(MarDom1)=1,IF(AND(YEAR(MarDom1+2)=AnoDoCalendário,MONTH(MarDom1+2)=3),MarDom1+2,""),IF(AND(YEAR(MarDom1+9)=AnoDoCalendário,MONTH(MarDom1+9)=3),MarDom1+9,""))</f>
        <v>43893</v>
      </c>
      <c r="D7" s="62">
        <f>IF(DAY(MarDom1)=1,IF(AND(YEAR(MarDom1+3)=AnoDoCalendário,MONTH(MarDom1+3)=3),MarDom1+3,""),IF(AND(YEAR(MarDom1+10)=AnoDoCalendário,MONTH(MarDom1+10)=3),MarDom1+10,""))</f>
        <v>43894</v>
      </c>
      <c r="E7" s="62">
        <f>IF(DAY(MarDom1)=1,IF(AND(YEAR(MarDom1+4)=AnoDoCalendário,MONTH(MarDom1+4)=3),MarDom1+4,""),IF(AND(YEAR(MarDom1+11)=AnoDoCalendário,MONTH(MarDom1+11)=3),MarDom1+11,""))</f>
        <v>43895</v>
      </c>
      <c r="F7" s="62">
        <f>IF(DAY(MarDom1)=1,IF(AND(YEAR(MarDom1+5)=AnoDoCalendário,MONTH(MarDom1+5)=3),MarDom1+5,""),IF(AND(YEAR(MarDom1+12)=AnoDoCalendário,MONTH(MarDom1+12)=3),MarDom1+12,""))</f>
        <v>43896</v>
      </c>
      <c r="G7" s="62">
        <f>IF(DAY(MarDom1)=1,IF(AND(YEAR(MarDom1+6)=AnoDoCalendário,MONTH(MarDom1+6)=3),MarDom1+6,""),IF(AND(YEAR(MarDom1+13)=AnoDoCalendário,MONTH(MarDom1+13)=3),MarDom1+13,""))</f>
        <v>43897</v>
      </c>
      <c r="H7" s="62">
        <f>IF(DAY(MarDom1)=1,IF(AND(YEAR(MarDom1+7)=AnoDoCalendário,MONTH(MarDom1+7)=3),MarDom1+7,""),IF(AND(YEAR(MarDom1+14)=AnoDoCalendário,MONTH(MarDom1+14)=3),MarDom1+14,""))</f>
        <v>43898</v>
      </c>
      <c r="I7" s="3"/>
    </row>
    <row r="8" spans="1:18" ht="64.5" customHeight="1" x14ac:dyDescent="0.25">
      <c r="A8"/>
      <c r="B8" s="70" t="s">
        <v>10</v>
      </c>
      <c r="C8" s="70" t="s">
        <v>16</v>
      </c>
      <c r="D8" s="70" t="s">
        <v>12</v>
      </c>
      <c r="E8" s="70" t="s">
        <v>13</v>
      </c>
      <c r="F8" s="70" t="s">
        <v>17</v>
      </c>
      <c r="G8" s="71" t="s">
        <v>11</v>
      </c>
      <c r="H8" s="76" t="s">
        <v>15</v>
      </c>
      <c r="I8" s="3"/>
    </row>
    <row r="9" spans="1:18" ht="15" customHeight="1" x14ac:dyDescent="0.25">
      <c r="A9"/>
      <c r="B9" s="63">
        <f>IF(DAY(MarDom1)=1,IF(AND(YEAR(MarDom1+8)=AnoDoCalendário,MONTH(MarDom1+8)=3),MarDom1+8,""),IF(AND(YEAR(MarDom1+15)=AnoDoCalendário,MONTH(MarDom1+15)=3),MarDom1+15,""))</f>
        <v>43899</v>
      </c>
      <c r="C9" s="63">
        <f>IF(DAY(MarDom1)=1,IF(AND(YEAR(MarDom1+9)=AnoDoCalendário,MONTH(MarDom1+9)=3),MarDom1+9,""),IF(AND(YEAR(MarDom1+16)=AnoDoCalendário,MONTH(MarDom1+16)=3),MarDom1+16,""))</f>
        <v>43900</v>
      </c>
      <c r="D9" s="63">
        <f>IF(DAY(MarDom1)=1,IF(AND(YEAR(MarDom1+10)=AnoDoCalendário,MONTH(MarDom1+10)=3),MarDom1+10,""),IF(AND(YEAR(MarDom1+17)=AnoDoCalendário,MONTH(MarDom1+17)=3),MarDom1+17,""))</f>
        <v>43901</v>
      </c>
      <c r="E9" s="63">
        <f>IF(DAY(MarDom1)=1,IF(AND(YEAR(MarDom1+11)=AnoDoCalendário,MONTH(MarDom1+11)=3),MarDom1+11,""),IF(AND(YEAR(MarDom1+18)=AnoDoCalendário,MONTH(MarDom1+18)=3),MarDom1+18,""))</f>
        <v>43902</v>
      </c>
      <c r="F9" s="63">
        <f>IF(DAY(MarDom1)=1,IF(AND(YEAR(MarDom1+12)=AnoDoCalendário,MONTH(MarDom1+12)=3),MarDom1+12,""),IF(AND(YEAR(MarDom1+19)=AnoDoCalendário,MONTH(MarDom1+19)=3),MarDom1+19,""))</f>
        <v>43903</v>
      </c>
      <c r="G9" s="63">
        <f>IF(DAY(MarDom1)=1,IF(AND(YEAR(MarDom1+13)=AnoDoCalendário,MONTH(MarDom1+13)=3),MarDom1+13,""),IF(AND(YEAR(MarDom1+20)=AnoDoCalendário,MONTH(MarDom1+20)=3),MarDom1+20,""))</f>
        <v>43904</v>
      </c>
      <c r="H9" s="63">
        <f>IF(DAY(MarDom1)=1,IF(AND(YEAR(MarDom1+14)=AnoDoCalendário,MONTH(MarDom1+14)=3),MarDom1+14,""),IF(AND(YEAR(MarDom1+21)=AnoDoCalendário,MONTH(MarDom1+21)=3),MarDom1+21,""))</f>
        <v>43905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63">
        <f>IF(DAY(MarDom1)=1,IF(AND(YEAR(MarDom1+15)=AnoDoCalendário,MONTH(MarDom1+15)=3),MarDom1+15,""),IF(AND(YEAR(MarDom1+22)=AnoDoCalendário,MONTH(MarDom1+22)=3),MarDom1+22,""))</f>
        <v>43906</v>
      </c>
      <c r="C11" s="63">
        <f>IF(DAY(MarDom1)=1,IF(AND(YEAR(MarDom1+16)=AnoDoCalendário,MONTH(MarDom1+16)=3),MarDom1+16,""),IF(AND(YEAR(MarDom1+23)=AnoDoCalendário,MONTH(MarDom1+23)=3),MarDom1+23,""))</f>
        <v>43907</v>
      </c>
      <c r="D11" s="63">
        <f>IF(DAY(MarDom1)=1,IF(AND(YEAR(MarDom1+17)=AnoDoCalendário,MONTH(MarDom1+17)=3),MarDom1+17,""),IF(AND(YEAR(MarDom1+24)=AnoDoCalendário,MONTH(MarDom1+24)=3),MarDom1+24,""))</f>
        <v>43908</v>
      </c>
      <c r="E11" s="63">
        <f>IF(DAY(MarDom1)=1,IF(AND(YEAR(MarDom1+18)=AnoDoCalendário,MONTH(MarDom1+18)=3),MarDom1+18,""),IF(AND(YEAR(MarDom1+25)=AnoDoCalendário,MONTH(MarDom1+25)=3),MarDom1+25,""))</f>
        <v>43909</v>
      </c>
      <c r="F11" s="63">
        <f>IF(DAY(MarDom1)=1,IF(AND(YEAR(MarDom1+19)=AnoDoCalendário,MONTH(MarDom1+19)=3),MarDom1+19,""),IF(AND(YEAR(MarDom1+26)=AnoDoCalendário,MONTH(MarDom1+26)=3),MarDom1+26,""))</f>
        <v>43910</v>
      </c>
      <c r="G11" s="63">
        <f>IF(DAY(MarDom1)=1,IF(AND(YEAR(MarDom1+20)=AnoDoCalendário,MONTH(MarDom1+20)=3),MarDom1+20,""),IF(AND(YEAR(MarDom1+27)=AnoDoCalendário,MONTH(MarDom1+27)=3),MarDom1+27,""))</f>
        <v>43911</v>
      </c>
      <c r="H11" s="63">
        <f>IF(DAY(MarDom1)=1,IF(AND(YEAR(MarDom1+21)=AnoDoCalendário,MONTH(MarDom1+21)=3),MarDom1+21,""),IF(AND(YEAR(MarDom1+28)=AnoDoCalendário,MONTH(MarDom1+28)=3),MarDom1+28,""))</f>
        <v>43912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63">
        <f>IF(DAY(MarDom1)=1,IF(AND(YEAR(MarDom1+22)=AnoDoCalendário,MONTH(MarDom1+22)=3),MarDom1+22,""),IF(AND(YEAR(MarDom1+29)=AnoDoCalendário,MONTH(MarDom1+29)=3),MarDom1+29,""))</f>
        <v>43913</v>
      </c>
      <c r="C13" s="63">
        <f>IF(DAY(MarDom1)=1,IF(AND(YEAR(MarDom1+23)=AnoDoCalendário,MONTH(MarDom1+23)=3),MarDom1+23,""),IF(AND(YEAR(MarDom1+30)=AnoDoCalendário,MONTH(MarDom1+30)=3),MarDom1+30,""))</f>
        <v>43914</v>
      </c>
      <c r="D13" s="63">
        <f>IF(DAY(MarDom1)=1,IF(AND(YEAR(MarDom1+24)=AnoDoCalendário,MONTH(MarDom1+24)=3),MarDom1+24,""),IF(AND(YEAR(MarDom1+31)=AnoDoCalendário,MONTH(MarDom1+31)=3),MarDom1+31,""))</f>
        <v>43915</v>
      </c>
      <c r="E13" s="63">
        <f>IF(DAY(MarDom1)=1,IF(AND(YEAR(MarDom1+25)=AnoDoCalendário,MONTH(MarDom1+25)=3),MarDom1+25,""),IF(AND(YEAR(MarDom1+32)=AnoDoCalendário,MONTH(MarDom1+32)=3),MarDom1+32,""))</f>
        <v>43916</v>
      </c>
      <c r="F13" s="63">
        <f>IF(DAY(MarDom1)=1,IF(AND(YEAR(MarDom1+26)=AnoDoCalendário,MONTH(MarDom1+26)=3),MarDom1+26,""),IF(AND(YEAR(MarDom1+33)=AnoDoCalendário,MONTH(MarDom1+33)=3),MarDom1+33,""))</f>
        <v>43917</v>
      </c>
      <c r="G13" s="63">
        <f>IF(DAY(MarDom1)=1,IF(AND(YEAR(MarDom1+27)=AnoDoCalendário,MONTH(MarDom1+27)=3),MarDom1+27,""),IF(AND(YEAR(MarDom1+34)=AnoDoCalendário,MONTH(MarDom1+34)=3),MarDom1+34,""))</f>
        <v>43918</v>
      </c>
      <c r="H13" s="63">
        <f>IF(DAY(MarDom1)=1,IF(AND(YEAR(MarDom1+28)=AnoDoCalendário,MONTH(MarDom1+28)=3),MarDom1+28,""),IF(AND(YEAR(MarDom1+35)=AnoDoCalendário,MONTH(MarDom1+35)=3),MarDom1+35,""))</f>
        <v>43919</v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63">
        <f>IF(DAY(MarDom1)=1,IF(AND(YEAR(MarDom1+29)=AnoDoCalendário,MONTH(MarDom1+29)=3),MarDom1+29,""),IF(AND(YEAR(MarDom1+36)=AnoDoCalendário,MONTH(MarDom1+36)=3),MarDom1+36,""))</f>
        <v>43920</v>
      </c>
      <c r="C15" s="64">
        <f>IF(DAY(MarDom1)=1,IF(AND(YEAR(MarDom1+30)=AnoDoCalendário,MONTH(MarDom1+30)=3),MarDom1+30,""),IF(AND(YEAR(MarDom1+37)=AnoDoCalendário,MONTH(MarDom1+37)=3),MarDom1+37,""))</f>
        <v>43921</v>
      </c>
      <c r="D15" s="38" t="s">
        <v>14</v>
      </c>
      <c r="E15" s="39"/>
      <c r="F15" s="39"/>
      <c r="G15" s="39"/>
      <c r="H15" s="40"/>
      <c r="I15" s="3"/>
    </row>
    <row r="16" spans="1:18" ht="64.5" customHeight="1" x14ac:dyDescent="0.25">
      <c r="A16"/>
      <c r="B16" s="70"/>
      <c r="C16" s="70"/>
      <c r="D16" s="65"/>
      <c r="E16" s="66"/>
      <c r="F16" s="66"/>
      <c r="G16" s="66"/>
      <c r="H16" s="67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  <pageSetUpPr fitToPage="1"/>
  </sheetPr>
  <dimension ref="A1:R20"/>
  <sheetViews>
    <sheetView showGridLines="0" topLeftCell="A11" zoomScaleNormal="100" workbookViewId="0">
      <selection activeCell="B14" sqref="B14:H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UPPER(TEXT(DATE(AnoDoCalendário,4,1),"mmmm"" de ""aaaa"))</f>
        <v>ABRIL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IF(DAY(AbrDom1)=1,"",IF(AND(YEAR(AbrDom1+1)=AnoDoCalendário,MONTH(AbrDom1+1)=4),AbrDom1+1,""))</f>
        <v/>
      </c>
      <c r="C5" s="44" t="str">
        <f>IF(DAY(AbrDom1)=1,"",IF(AND(YEAR(AbrDom1+2)=AnoDoCalendário,MONTH(AbrDom1+2)=4),AbrDom1+2,""))</f>
        <v/>
      </c>
      <c r="D5" s="30">
        <f>IF(DAY(AbrDom1)=1,"",IF(AND(YEAR(AbrDom1+3)=AnoDoCalendário,MONTH(AbrDom1+3)=4),AbrDom1+3,""))</f>
        <v>43922</v>
      </c>
      <c r="E5" s="30">
        <f>IF(DAY(AbrDom1)=1,"",IF(AND(YEAR(AbrDom1+4)=AnoDoCalendário,MONTH(AbrDom1+4)=4),AbrDom1+4,""))</f>
        <v>43923</v>
      </c>
      <c r="F5" s="30">
        <f>IF(DAY(AbrDom1)=1,"",IF(AND(YEAR(AbrDom1+5)=AnoDoCalendário,MONTH(AbrDom1+5)=4),AbrDom1+5,""))</f>
        <v>43924</v>
      </c>
      <c r="G5" s="30">
        <f>IF(DAY(AbrDom1)=1,"",IF(AND(YEAR(AbrDom1+6)=AnoDoCalendário,MONTH(AbrDom1+6)=4),AbrDom1+6,""))</f>
        <v>43925</v>
      </c>
      <c r="H5" s="30">
        <f>IF(DAY(AbrDom1)=1,IF(AND(YEAR(AbrDom1)=AnoDoCalendário,MONTH(AbrDom1)=4),AbrDom1,""),IF(AND(YEAR(AbrDom1+7)=AnoDoCalendário,MONTH(AbrDom1+7)=4),AbrDom1+7,""))</f>
        <v>43926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IF(DAY(AbrDom1)=1,IF(AND(YEAR(AbrDom1+1)=AnoDoCalendário,MONTH(AbrDom1+1)=4),AbrDom1+1,""),IF(AND(YEAR(AbrDom1+8)=AnoDoCalendário,MONTH(AbrDom1+8)=4),AbrDom1+8,""))</f>
        <v>43927</v>
      </c>
      <c r="C7" s="30">
        <f>IF(DAY(AbrDom1)=1,IF(AND(YEAR(AbrDom1+2)=AnoDoCalendário,MONTH(AbrDom1+2)=4),AbrDom1+2,""),IF(AND(YEAR(AbrDom1+9)=AnoDoCalendário,MONTH(AbrDom1+9)=4),AbrDom1+9,""))</f>
        <v>43928</v>
      </c>
      <c r="D7" s="30">
        <f>IF(DAY(AbrDom1)=1,IF(AND(YEAR(AbrDom1+3)=AnoDoCalendário,MONTH(AbrDom1+3)=4),AbrDom1+3,""),IF(AND(YEAR(AbrDom1+10)=AnoDoCalendário,MONTH(AbrDom1+10)=4),AbrDom1+10,""))</f>
        <v>43929</v>
      </c>
      <c r="E7" s="30">
        <f>IF(DAY(AbrDom1)=1,IF(AND(YEAR(AbrDom1+4)=AnoDoCalendário,MONTH(AbrDom1+4)=4),AbrDom1+4,""),IF(AND(YEAR(AbrDom1+11)=AnoDoCalendário,MONTH(AbrDom1+11)=4),AbrDom1+11,""))</f>
        <v>43930</v>
      </c>
      <c r="F7" s="30">
        <f>IF(DAY(AbrDom1)=1,IF(AND(YEAR(AbrDom1+5)=AnoDoCalendário,MONTH(AbrDom1+5)=4),AbrDom1+5,""),IF(AND(YEAR(AbrDom1+12)=AnoDoCalendário,MONTH(AbrDom1+12)=4),AbrDom1+12,""))</f>
        <v>43931</v>
      </c>
      <c r="G7" s="30">
        <f>IF(DAY(AbrDom1)=1,IF(AND(YEAR(AbrDom1+6)=AnoDoCalendário,MONTH(AbrDom1+6)=4),AbrDom1+6,""),IF(AND(YEAR(AbrDom1+13)=AnoDoCalendário,MONTH(AbrDom1+13)=4),AbrDom1+13,""))</f>
        <v>43932</v>
      </c>
      <c r="H7" s="30">
        <f>IF(DAY(AbrDom1)=1,IF(AND(YEAR(AbrDom1+7)=AnoDoCalendário,MONTH(AbrDom1+7)=4),AbrDom1+7,""),IF(AND(YEAR(AbrDom1+14)=AnoDoCalendário,MONTH(AbrDom1+14)=4),AbrDom1+14,""))</f>
        <v>43933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IF(DAY(AbrDom1)=1,IF(AND(YEAR(AbrDom1+8)=AnoDoCalendário,MONTH(AbrDom1+8)=4),AbrDom1+8,""),IF(AND(YEAR(AbrDom1+15)=AnoDoCalendário,MONTH(AbrDom1+15)=4),AbrDom1+15,""))</f>
        <v>43934</v>
      </c>
      <c r="C9" s="35">
        <f>IF(DAY(AbrDom1)=1,IF(AND(YEAR(AbrDom1+9)=AnoDoCalendário,MONTH(AbrDom1+9)=4),AbrDom1+9,""),IF(AND(YEAR(AbrDom1+16)=AnoDoCalendário,MONTH(AbrDom1+16)=4),AbrDom1+16,""))</f>
        <v>43935</v>
      </c>
      <c r="D9" s="35">
        <f>IF(DAY(AbrDom1)=1,IF(AND(YEAR(AbrDom1+10)=AnoDoCalendário,MONTH(AbrDom1+10)=4),AbrDom1+10,""),IF(AND(YEAR(AbrDom1+17)=AnoDoCalendário,MONTH(AbrDom1+17)=4),AbrDom1+17,""))</f>
        <v>43936</v>
      </c>
      <c r="E9" s="35">
        <f>IF(DAY(AbrDom1)=1,IF(AND(YEAR(AbrDom1+11)=AnoDoCalendário,MONTH(AbrDom1+11)=4),AbrDom1+11,""),IF(AND(YEAR(AbrDom1+18)=AnoDoCalendário,MONTH(AbrDom1+18)=4),AbrDom1+18,""))</f>
        <v>43937</v>
      </c>
      <c r="F9" s="35">
        <f>IF(DAY(AbrDom1)=1,IF(AND(YEAR(AbrDom1+12)=AnoDoCalendário,MONTH(AbrDom1+12)=4),AbrDom1+12,""),IF(AND(YEAR(AbrDom1+19)=AnoDoCalendário,MONTH(AbrDom1+19)=4),AbrDom1+19,""))</f>
        <v>43938</v>
      </c>
      <c r="G9" s="35">
        <f>IF(DAY(AbrDom1)=1,IF(AND(YEAR(AbrDom1+13)=AnoDoCalendário,MONTH(AbrDom1+13)=4),AbrDom1+13,""),IF(AND(YEAR(AbrDom1+20)=AnoDoCalendário,MONTH(AbrDom1+20)=4),AbrDom1+20,""))</f>
        <v>43939</v>
      </c>
      <c r="H9" s="35">
        <f>IF(DAY(AbrDom1)=1,IF(AND(YEAR(AbrDom1+14)=AnoDoCalendário,MONTH(AbrDom1+14)=4),AbrDom1+14,""),IF(AND(YEAR(AbrDom1+21)=AnoDoCalendário,MONTH(AbrDom1+21)=4),AbrDom1+21,""))</f>
        <v>43940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IF(DAY(AbrDom1)=1,IF(AND(YEAR(AbrDom1+15)=AnoDoCalendário,MONTH(AbrDom1+15)=4),AbrDom1+15,""),IF(AND(YEAR(AbrDom1+22)=AnoDoCalendário,MONTH(AbrDom1+22)=4),AbrDom1+22,""))</f>
        <v>43941</v>
      </c>
      <c r="C11" s="35">
        <f>IF(DAY(AbrDom1)=1,IF(AND(YEAR(AbrDom1+16)=AnoDoCalendário,MONTH(AbrDom1+16)=4),AbrDom1+16,""),IF(AND(YEAR(AbrDom1+23)=AnoDoCalendário,MONTH(AbrDom1+23)=4),AbrDom1+23,""))</f>
        <v>43942</v>
      </c>
      <c r="D11" s="35">
        <f>IF(DAY(AbrDom1)=1,IF(AND(YEAR(AbrDom1+17)=AnoDoCalendário,MONTH(AbrDom1+17)=4),AbrDom1+17,""),IF(AND(YEAR(AbrDom1+24)=AnoDoCalendário,MONTH(AbrDom1+24)=4),AbrDom1+24,""))</f>
        <v>43943</v>
      </c>
      <c r="E11" s="35">
        <f>IF(DAY(AbrDom1)=1,IF(AND(YEAR(AbrDom1+18)=AnoDoCalendário,MONTH(AbrDom1+18)=4),AbrDom1+18,""),IF(AND(YEAR(AbrDom1+25)=AnoDoCalendário,MONTH(AbrDom1+25)=4),AbrDom1+25,""))</f>
        <v>43944</v>
      </c>
      <c r="F11" s="35">
        <f>IF(DAY(AbrDom1)=1,IF(AND(YEAR(AbrDom1+19)=AnoDoCalendário,MONTH(AbrDom1+19)=4),AbrDom1+19,""),IF(AND(YEAR(AbrDom1+26)=AnoDoCalendário,MONTH(AbrDom1+26)=4),AbrDom1+26,""))</f>
        <v>43945</v>
      </c>
      <c r="G11" s="35">
        <f>IF(DAY(AbrDom1)=1,IF(AND(YEAR(AbrDom1+20)=AnoDoCalendário,MONTH(AbrDom1+20)=4),AbrDom1+20,""),IF(AND(YEAR(AbrDom1+27)=AnoDoCalendário,MONTH(AbrDom1+27)=4),AbrDom1+27,""))</f>
        <v>43946</v>
      </c>
      <c r="H11" s="35">
        <f>IF(DAY(AbrDom1)=1,IF(AND(YEAR(AbrDom1+21)=AnoDoCalendário,MONTH(AbrDom1+21)=4),AbrDom1+21,""),IF(AND(YEAR(AbrDom1+28)=AnoDoCalendário,MONTH(AbrDom1+28)=4),AbrDom1+28,""))</f>
        <v>43947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IF(DAY(AbrDom1)=1,IF(AND(YEAR(AbrDom1+22)=AnoDoCalendário,MONTH(AbrDom1+22)=4),AbrDom1+22,""),IF(AND(YEAR(AbrDom1+29)=AnoDoCalendário,MONTH(AbrDom1+29)=4),AbrDom1+29,""))</f>
        <v>43948</v>
      </c>
      <c r="C13" s="35">
        <f>IF(DAY(AbrDom1)=1,IF(AND(YEAR(AbrDom1+23)=AnoDoCalendário,MONTH(AbrDom1+23)=4),AbrDom1+23,""),IF(AND(YEAR(AbrDom1+30)=AnoDoCalendário,MONTH(AbrDom1+30)=4),AbrDom1+30,""))</f>
        <v>43949</v>
      </c>
      <c r="D13" s="35">
        <f>IF(DAY(AbrDom1)=1,IF(AND(YEAR(AbrDom1+24)=AnoDoCalendário,MONTH(AbrDom1+24)=4),AbrDom1+24,""),IF(AND(YEAR(AbrDom1+31)=AnoDoCalendário,MONTH(AbrDom1+31)=4),AbrDom1+31,""))</f>
        <v>43950</v>
      </c>
      <c r="E13" s="35">
        <f>IF(DAY(AbrDom1)=1,IF(AND(YEAR(AbrDom1+25)=AnoDoCalendário,MONTH(AbrDom1+25)=4),AbrDom1+25,""),IF(AND(YEAR(AbrDom1+32)=AnoDoCalendário,MONTH(AbrDom1+32)=4),AbrDom1+32,""))</f>
        <v>43951</v>
      </c>
      <c r="F13" s="45" t="str">
        <f>IF(DAY(AbrDom1)=1,IF(AND(YEAR(AbrDom1+26)=AnoDoCalendário,MONTH(AbrDom1+26)=4),AbrDom1+26,""),IF(AND(YEAR(AbrDom1+33)=AnoDoCalendário,MONTH(AbrDom1+33)=4),AbrDom1+33,""))</f>
        <v/>
      </c>
      <c r="G13" s="45" t="str">
        <f>IF(DAY(AbrDom1)=1,IF(AND(YEAR(AbrDom1+27)=AnoDoCalendário,MONTH(AbrDom1+27)=4),AbrDom1+27,""),IF(AND(YEAR(AbrDom1+34)=AnoDoCalendário,MONTH(AbrDom1+34)=4),AbrDom1+34,""))</f>
        <v/>
      </c>
      <c r="H13" s="45" t="str">
        <f>IF(DAY(AbrDom1)=1,IF(AND(YEAR(AbrDom1+28)=AnoDoCalendário,MONTH(AbrDom1+28)=4),AbrDom1+28,""),IF(AND(YEAR(AbrDom1+35)=AnoDoCalendário,MONTH(AbrDom1+35)=4),AbrDom1+35,""))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6" t="str">
        <f>IF(DAY(AbrDom1)=1,IF(AND(YEAR(AbrDom1+29)=AnoDoCalendário,MONTH(AbrDom1+29)=4),AbrDom1+29,""),IF(AND(YEAR(AbrDom1+36)=AnoDoCalendário,MONTH(AbrDom1+36)=4),AbrDom1+36,""))</f>
        <v/>
      </c>
      <c r="C15" s="37" t="str">
        <f>IF(DAY(AbrDom1)=1,IF(AND(YEAR(AbrDom1+30)=AnoDoCalendário,MONTH(AbrDom1+30)=4),AbrDom1+30,""),IF(AND(YEAR(AbrDom1+37)=AnoDoCalendário,MONTH(AbrDom1+37)=4),AbrDom1+37,""))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4.9989318521683403E-2"/>
    <pageSetUpPr fitToPage="1"/>
  </sheetPr>
  <dimension ref="A1:R20"/>
  <sheetViews>
    <sheetView showGridLines="0" topLeftCell="A4" zoomScaleNormal="100" workbookViewId="0">
      <selection activeCell="B6" sqref="B6:E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49" t="str">
        <f>UPPER(TEXT(DATE(AnoDoCalendário,5,1),"mmmm"" de ""aaaa"))</f>
        <v>MAIO DE 2020</v>
      </c>
      <c r="C3" s="49"/>
      <c r="D3" s="49"/>
      <c r="E3" s="49"/>
      <c r="F3" s="49"/>
      <c r="G3" s="50"/>
      <c r="H3" s="50"/>
    </row>
    <row r="4" spans="1:18" customFormat="1" ht="26.25" customHeight="1" x14ac:dyDescent="0.25">
      <c r="B4" s="46" t="s">
        <v>0</v>
      </c>
      <c r="C4" s="47" t="s">
        <v>1</v>
      </c>
      <c r="D4" s="47" t="s">
        <v>2</v>
      </c>
      <c r="E4" s="47" t="s">
        <v>4</v>
      </c>
      <c r="F4" s="47" t="s">
        <v>5</v>
      </c>
      <c r="G4" s="47" t="s">
        <v>6</v>
      </c>
      <c r="H4" s="48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27" t="str">
        <f>IF(DAY(MaiDom1)=1,"",IF(AND(YEAR(MaiDom1+1)=AnoDoCalendário,MONTH(MaiDom1+1)=5),MaiDom1+1,""))</f>
        <v/>
      </c>
      <c r="C5" s="27" t="str">
        <f>IF(DAY(MaiDom1)=1,"",IF(AND(YEAR(MaiDom1+2)=AnoDoCalendário,MONTH(MaiDom1+2)=5),MaiDom1+2,""))</f>
        <v/>
      </c>
      <c r="D5" s="27" t="str">
        <f>IF(DAY(MaiDom1)=1,"",IF(AND(YEAR(MaiDom1+3)=AnoDoCalendário,MONTH(MaiDom1+3)=5),MaiDom1+3,""))</f>
        <v/>
      </c>
      <c r="E5" s="27" t="str">
        <f>IF(DAY(MaiDom1)=1,"",IF(AND(YEAR(MaiDom1+4)=AnoDoCalendário,MONTH(MaiDom1+4)=5),MaiDom1+4,""))</f>
        <v/>
      </c>
      <c r="F5" s="17">
        <f>IF(DAY(MaiDom1)=1,"",IF(AND(YEAR(MaiDom1+5)=AnoDoCalendário,MONTH(MaiDom1+5)=5),MaiDom1+5,""))</f>
        <v>43952</v>
      </c>
      <c r="G5" s="17">
        <f>IF(DAY(MaiDom1)=1,"",IF(AND(YEAR(MaiDom1+6)=AnoDoCalendário,MONTH(MaiDom1+6)=5),MaiDom1+6,""))</f>
        <v>43953</v>
      </c>
      <c r="H5" s="17">
        <f>IF(DAY(MaiDom1)=1,IF(AND(YEAR(MaiDom1)=AnoDoCalendário,MONTH(MaiDom1)=5),MaiDom1,""),IF(AND(YEAR(MaiDom1+7)=AnoDoCalendário,MONTH(MaiDom1+7)=5),MaiDom1+7,""))</f>
        <v>43954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72"/>
      <c r="C6" s="72"/>
      <c r="D6" s="72"/>
      <c r="E6" s="72"/>
      <c r="F6" s="72"/>
      <c r="G6" s="73"/>
      <c r="H6" s="73"/>
      <c r="I6" s="3"/>
    </row>
    <row r="7" spans="1:18" ht="15" customHeight="1" x14ac:dyDescent="0.25">
      <c r="A7"/>
      <c r="B7" s="17">
        <f>IF(DAY(MaiDom1)=1,IF(AND(YEAR(MaiDom1+1)=AnoDoCalendário,MONTH(MaiDom1+1)=5),MaiDom1+1,""),IF(AND(YEAR(MaiDom1+8)=AnoDoCalendário,MONTH(MaiDom1+8)=5),MaiDom1+8,""))</f>
        <v>43955</v>
      </c>
      <c r="C7" s="17">
        <f>IF(DAY(MaiDom1)=1,IF(AND(YEAR(MaiDom1+2)=AnoDoCalendário,MONTH(MaiDom1+2)=5),MaiDom1+2,""),IF(AND(YEAR(MaiDom1+9)=AnoDoCalendário,MONTH(MaiDom1+9)=5),MaiDom1+9,""))</f>
        <v>43956</v>
      </c>
      <c r="D7" s="17">
        <f>IF(DAY(MaiDom1)=1,IF(AND(YEAR(MaiDom1+3)=AnoDoCalendário,MONTH(MaiDom1+3)=5),MaiDom1+3,""),IF(AND(YEAR(MaiDom1+10)=AnoDoCalendário,MONTH(MaiDom1+10)=5),MaiDom1+10,""))</f>
        <v>43957</v>
      </c>
      <c r="E7" s="17">
        <f>IF(DAY(MaiDom1)=1,IF(AND(YEAR(MaiDom1+4)=AnoDoCalendário,MONTH(MaiDom1+4)=5),MaiDom1+4,""),IF(AND(YEAR(MaiDom1+11)=AnoDoCalendário,MONTH(MaiDom1+11)=5),MaiDom1+11,""))</f>
        <v>43958</v>
      </c>
      <c r="F7" s="17">
        <f>IF(DAY(MaiDom1)=1,IF(AND(YEAR(MaiDom1+5)=AnoDoCalendário,MONTH(MaiDom1+5)=5),MaiDom1+5,""),IF(AND(YEAR(MaiDom1+12)=AnoDoCalendário,MONTH(MaiDom1+12)=5),MaiDom1+12,""))</f>
        <v>43959</v>
      </c>
      <c r="G7" s="17">
        <f>IF(DAY(MaiDom1)=1,IF(AND(YEAR(MaiDom1+6)=AnoDoCalendário,MONTH(MaiDom1+6)=5),MaiDom1+6,""),IF(AND(YEAR(MaiDom1+13)=AnoDoCalendário,MONTH(MaiDom1+13)=5),MaiDom1+13,""))</f>
        <v>43960</v>
      </c>
      <c r="H7" s="17">
        <f>IF(DAY(MaiDom1)=1,IF(AND(YEAR(MaiDom1+7)=AnoDoCalendário,MONTH(MaiDom1+7)=5),MaiDom1+7,""),IF(AND(YEAR(MaiDom1+14)=AnoDoCalendário,MONTH(MaiDom1+14)=5),MaiDom1+14,""))</f>
        <v>43961</v>
      </c>
      <c r="I7" s="3"/>
    </row>
    <row r="8" spans="1:18" ht="64.5" customHeight="1" x14ac:dyDescent="0.25">
      <c r="A8"/>
      <c r="B8" s="74"/>
      <c r="C8" s="74"/>
      <c r="D8" s="74"/>
      <c r="E8" s="74"/>
      <c r="F8" s="74"/>
      <c r="G8" s="75"/>
      <c r="H8" s="75"/>
      <c r="I8" s="3"/>
    </row>
    <row r="9" spans="1:18" ht="15" customHeight="1" x14ac:dyDescent="0.25">
      <c r="A9"/>
      <c r="B9" s="18">
        <f>IF(DAY(MaiDom1)=1,IF(AND(YEAR(MaiDom1+8)=AnoDoCalendário,MONTH(MaiDom1+8)=5),MaiDom1+8,""),IF(AND(YEAR(MaiDom1+15)=AnoDoCalendário,MONTH(MaiDom1+15)=5),MaiDom1+15,""))</f>
        <v>43962</v>
      </c>
      <c r="C9" s="18">
        <f>IF(DAY(MaiDom1)=1,IF(AND(YEAR(MaiDom1+9)=AnoDoCalendário,MONTH(MaiDom1+9)=5),MaiDom1+9,""),IF(AND(YEAR(MaiDom1+16)=AnoDoCalendário,MONTH(MaiDom1+16)=5),MaiDom1+16,""))</f>
        <v>43963</v>
      </c>
      <c r="D9" s="18">
        <f>IF(DAY(MaiDom1)=1,IF(AND(YEAR(MaiDom1+10)=AnoDoCalendário,MONTH(MaiDom1+10)=5),MaiDom1+10,""),IF(AND(YEAR(MaiDom1+17)=AnoDoCalendário,MONTH(MaiDom1+17)=5),MaiDom1+17,""))</f>
        <v>43964</v>
      </c>
      <c r="E9" s="18">
        <f>IF(DAY(MaiDom1)=1,IF(AND(YEAR(MaiDom1+11)=AnoDoCalendário,MONTH(MaiDom1+11)=5),MaiDom1+11,""),IF(AND(YEAR(MaiDom1+18)=AnoDoCalendário,MONTH(MaiDom1+18)=5),MaiDom1+18,""))</f>
        <v>43965</v>
      </c>
      <c r="F9" s="18">
        <f>IF(DAY(MaiDom1)=1,IF(AND(YEAR(MaiDom1+12)=AnoDoCalendário,MONTH(MaiDom1+12)=5),MaiDom1+12,""),IF(AND(YEAR(MaiDom1+19)=AnoDoCalendário,MONTH(MaiDom1+19)=5),MaiDom1+19,""))</f>
        <v>43966</v>
      </c>
      <c r="G9" s="18">
        <f>IF(DAY(MaiDom1)=1,IF(AND(YEAR(MaiDom1+13)=AnoDoCalendário,MONTH(MaiDom1+13)=5),MaiDom1+13,""),IF(AND(YEAR(MaiDom1+20)=AnoDoCalendário,MONTH(MaiDom1+20)=5),MaiDom1+20,""))</f>
        <v>43967</v>
      </c>
      <c r="H9" s="18">
        <f>IF(DAY(MaiDom1)=1,IF(AND(YEAR(MaiDom1+14)=AnoDoCalendário,MONTH(MaiDom1+14)=5),MaiDom1+14,""),IF(AND(YEAR(MaiDom1+21)=AnoDoCalendário,MONTH(MaiDom1+21)=5),MaiDom1+21,""))</f>
        <v>43968</v>
      </c>
      <c r="I9" s="3"/>
    </row>
    <row r="10" spans="1:18" ht="64.5" customHeight="1" x14ac:dyDescent="0.25">
      <c r="A10"/>
      <c r="B10" s="72"/>
      <c r="C10" s="72"/>
      <c r="D10" s="72"/>
      <c r="E10" s="72"/>
      <c r="F10" s="72"/>
      <c r="G10" s="73"/>
      <c r="H10" s="73"/>
      <c r="I10" s="3"/>
    </row>
    <row r="11" spans="1:18" ht="15" customHeight="1" x14ac:dyDescent="0.25">
      <c r="A11"/>
      <c r="B11" s="18">
        <f>IF(DAY(MaiDom1)=1,IF(AND(YEAR(MaiDom1+15)=AnoDoCalendário,MONTH(MaiDom1+15)=5),MaiDom1+15,""),IF(AND(YEAR(MaiDom1+22)=AnoDoCalendário,MONTH(MaiDom1+22)=5),MaiDom1+22,""))</f>
        <v>43969</v>
      </c>
      <c r="C11" s="18">
        <f>IF(DAY(MaiDom1)=1,IF(AND(YEAR(MaiDom1+16)=AnoDoCalendário,MONTH(MaiDom1+16)=5),MaiDom1+16,""),IF(AND(YEAR(MaiDom1+23)=AnoDoCalendário,MONTH(MaiDom1+23)=5),MaiDom1+23,""))</f>
        <v>43970</v>
      </c>
      <c r="D11" s="18">
        <f>IF(DAY(MaiDom1)=1,IF(AND(YEAR(MaiDom1+17)=AnoDoCalendário,MONTH(MaiDom1+17)=5),MaiDom1+17,""),IF(AND(YEAR(MaiDom1+24)=AnoDoCalendário,MONTH(MaiDom1+24)=5),MaiDom1+24,""))</f>
        <v>43971</v>
      </c>
      <c r="E11" s="18">
        <f>IF(DAY(MaiDom1)=1,IF(AND(YEAR(MaiDom1+18)=AnoDoCalendário,MONTH(MaiDom1+18)=5),MaiDom1+18,""),IF(AND(YEAR(MaiDom1+25)=AnoDoCalendário,MONTH(MaiDom1+25)=5),MaiDom1+25,""))</f>
        <v>43972</v>
      </c>
      <c r="F11" s="18">
        <f>IF(DAY(MaiDom1)=1,IF(AND(YEAR(MaiDom1+19)=AnoDoCalendário,MONTH(MaiDom1+19)=5),MaiDom1+19,""),IF(AND(YEAR(MaiDom1+26)=AnoDoCalendário,MONTH(MaiDom1+26)=5),MaiDom1+26,""))</f>
        <v>43973</v>
      </c>
      <c r="G11" s="18">
        <f>IF(DAY(MaiDom1)=1,IF(AND(YEAR(MaiDom1+20)=AnoDoCalendário,MONTH(MaiDom1+20)=5),MaiDom1+20,""),IF(AND(YEAR(MaiDom1+27)=AnoDoCalendário,MONTH(MaiDom1+27)=5),MaiDom1+27,""))</f>
        <v>43974</v>
      </c>
      <c r="H11" s="18">
        <f>IF(DAY(MaiDom1)=1,IF(AND(YEAR(MaiDom1+21)=AnoDoCalendário,MONTH(MaiDom1+21)=5),MaiDom1+21,""),IF(AND(YEAR(MaiDom1+28)=AnoDoCalendário,MONTH(MaiDom1+28)=5),MaiDom1+28,""))</f>
        <v>43975</v>
      </c>
      <c r="I11" s="3"/>
    </row>
    <row r="12" spans="1:18" ht="64.5" customHeight="1" x14ac:dyDescent="0.25">
      <c r="A12"/>
      <c r="B12" s="74"/>
      <c r="C12" s="74"/>
      <c r="D12" s="74"/>
      <c r="E12" s="74"/>
      <c r="F12" s="74"/>
      <c r="G12" s="75"/>
      <c r="H12" s="75"/>
      <c r="I12" s="3"/>
    </row>
    <row r="13" spans="1:18" ht="15" customHeight="1" x14ac:dyDescent="0.25">
      <c r="A13"/>
      <c r="B13" s="18">
        <f>IF(DAY(MaiDom1)=1,IF(AND(YEAR(MaiDom1+22)=AnoDoCalendário,MONTH(MaiDom1+22)=5),MaiDom1+22,""),IF(AND(YEAR(MaiDom1+29)=AnoDoCalendário,MONTH(MaiDom1+29)=5),MaiDom1+29,""))</f>
        <v>43976</v>
      </c>
      <c r="C13" s="18">
        <f>IF(DAY(MaiDom1)=1,IF(AND(YEAR(MaiDom1+23)=AnoDoCalendário,MONTH(MaiDom1+23)=5),MaiDom1+23,""),IF(AND(YEAR(MaiDom1+30)=AnoDoCalendário,MONTH(MaiDom1+30)=5),MaiDom1+30,""))</f>
        <v>43977</v>
      </c>
      <c r="D13" s="18">
        <f>IF(DAY(MaiDom1)=1,IF(AND(YEAR(MaiDom1+24)=AnoDoCalendário,MONTH(MaiDom1+24)=5),MaiDom1+24,""),IF(AND(YEAR(MaiDom1+31)=AnoDoCalendário,MONTH(MaiDom1+31)=5),MaiDom1+31,""))</f>
        <v>43978</v>
      </c>
      <c r="E13" s="18">
        <f>IF(DAY(MaiDom1)=1,IF(AND(YEAR(MaiDom1+25)=AnoDoCalendário,MONTH(MaiDom1+25)=5),MaiDom1+25,""),IF(AND(YEAR(MaiDom1+32)=AnoDoCalendário,MONTH(MaiDom1+32)=5),MaiDom1+32,""))</f>
        <v>43979</v>
      </c>
      <c r="F13" s="18">
        <f>IF(DAY(MaiDom1)=1,IF(AND(YEAR(MaiDom1+26)=AnoDoCalendário,MONTH(MaiDom1+26)=5),MaiDom1+26,""),IF(AND(YEAR(MaiDom1+33)=AnoDoCalendário,MONTH(MaiDom1+33)=5),MaiDom1+33,""))</f>
        <v>43980</v>
      </c>
      <c r="G13" s="18">
        <f>IF(DAY(MaiDom1)=1,IF(AND(YEAR(MaiDom1+27)=AnoDoCalendário,MONTH(MaiDom1+27)=5),MaiDom1+27,""),IF(AND(YEAR(MaiDom1+34)=AnoDoCalendário,MONTH(MaiDom1+34)=5),MaiDom1+34,""))</f>
        <v>43981</v>
      </c>
      <c r="H13" s="18">
        <f>IF(DAY(MaiDom1)=1,IF(AND(YEAR(MaiDom1+28)=AnoDoCalendário,MONTH(MaiDom1+28)=5),MaiDom1+28,""),IF(AND(YEAR(MaiDom1+35)=AnoDoCalendário,MONTH(MaiDom1+35)=5),MaiDom1+35,""))</f>
        <v>43982</v>
      </c>
      <c r="I13" s="3"/>
    </row>
    <row r="14" spans="1:18" ht="64.5" customHeight="1" x14ac:dyDescent="0.25">
      <c r="A14"/>
      <c r="B14" s="72"/>
      <c r="C14" s="72"/>
      <c r="D14" s="72"/>
      <c r="E14" s="72"/>
      <c r="F14" s="72"/>
      <c r="G14" s="73"/>
      <c r="H14" s="73"/>
      <c r="I14" s="3"/>
    </row>
    <row r="15" spans="1:18" ht="15" customHeight="1" x14ac:dyDescent="0.25">
      <c r="A15"/>
      <c r="B15" s="52" t="str">
        <f>IF(DAY(MaiDom1)=1,IF(AND(YEAR(MaiDom1+29)=AnoDoCalendário,MONTH(MaiDom1+29)=5),MaiDom1+29,""),IF(AND(YEAR(MaiDom1+36)=AnoDoCalendário,MONTH(MaiDom1+36)=5),MaiDom1+36,""))</f>
        <v/>
      </c>
      <c r="C15" s="53" t="str">
        <f>IF(DAY(MaiDom1)=1,IF(AND(YEAR(MaiDom1+30)=AnoDoCalendário,MONTH(MaiDom1+30)=5),MaiDom1+30,""),IF(AND(YEAR(MaiDom1+37)=AnoDoCalendário,MONTH(MaiDom1+37)=5),MaiDom1+37,""))</f>
        <v/>
      </c>
      <c r="D15" s="54" t="s">
        <v>3</v>
      </c>
      <c r="E15" s="55"/>
      <c r="F15" s="55"/>
      <c r="G15" s="55"/>
      <c r="H15" s="56"/>
      <c r="I15" s="3"/>
    </row>
    <row r="16" spans="1:18" ht="64.5" customHeight="1" x14ac:dyDescent="0.25">
      <c r="A16"/>
      <c r="B16" s="51"/>
      <c r="C16" s="51"/>
      <c r="D16" s="57"/>
      <c r="E16" s="58"/>
      <c r="F16" s="58"/>
      <c r="G16" s="58"/>
      <c r="H16" s="5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  <pageSetUpPr fitToPage="1"/>
  </sheetPr>
  <dimension ref="A1:R20"/>
  <sheetViews>
    <sheetView showGridLines="0" topLeftCell="A9" zoomScaleNormal="100" workbookViewId="0">
      <selection activeCell="B14" sqref="B14:H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UPPER(TEXT(DATE(AnoDoCalendário,6,1),"mmmm"" de ""aaaa"))</f>
        <v>JUNHO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0">
        <f>IF(DAY(JunDom1)=1,"",IF(AND(YEAR(JunDom1+1)=AnoDoCalendário,MONTH(JunDom1+1)=6),JunDom1+1,""))</f>
        <v>43983</v>
      </c>
      <c r="C5" s="30">
        <f>IF(DAY(JunDom1)=1,"",IF(AND(YEAR(JunDom1+2)=AnoDoCalendário,MONTH(JunDom1+2)=6),JunDom1+2,""))</f>
        <v>43984</v>
      </c>
      <c r="D5" s="30">
        <f>IF(DAY(JunDom1)=1,"",IF(AND(YEAR(JunDom1+3)=AnoDoCalendário,MONTH(JunDom1+3)=6),JunDom1+3,""))</f>
        <v>43985</v>
      </c>
      <c r="E5" s="30">
        <f>IF(DAY(JunDom1)=1,"",IF(AND(YEAR(JunDom1+4)=AnoDoCalendário,MONTH(JunDom1+4)=6),JunDom1+4,""))</f>
        <v>43986</v>
      </c>
      <c r="F5" s="30">
        <f>IF(DAY(JunDom1)=1,"",IF(AND(YEAR(JunDom1+5)=AnoDoCalendário,MONTH(JunDom1+5)=6),JunDom1+5,""))</f>
        <v>43987</v>
      </c>
      <c r="G5" s="30">
        <f>IF(DAY(JunDom1)=1,"",IF(AND(YEAR(JunDom1+6)=AnoDoCalendário,MONTH(JunDom1+6)=6),JunDom1+6,""))</f>
        <v>43988</v>
      </c>
      <c r="H5" s="30">
        <f>IF(DAY(JunDom1)=1,IF(AND(YEAR(JunDom1)=AnoDoCalendário,MONTH(JunDom1)=6),JunDom1,""),IF(AND(YEAR(JunDom1+7)=AnoDoCalendário,MONTH(JunDom1+7)=6),JunDom1+7,""))</f>
        <v>43989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IF(DAY(JunDom1)=1,IF(AND(YEAR(JunDom1+1)=AnoDoCalendário,MONTH(JunDom1+1)=6),JunDom1+1,""),IF(AND(YEAR(JunDom1+8)=AnoDoCalendário,MONTH(JunDom1+8)=6),JunDom1+8,""))</f>
        <v>43990</v>
      </c>
      <c r="C7" s="30">
        <f>IF(DAY(JunDom1)=1,IF(AND(YEAR(JunDom1+2)=AnoDoCalendário,MONTH(JunDom1+2)=6),JunDom1+2,""),IF(AND(YEAR(JunDom1+9)=AnoDoCalendário,MONTH(JunDom1+9)=6),JunDom1+9,""))</f>
        <v>43991</v>
      </c>
      <c r="D7" s="30">
        <f>IF(DAY(JunDom1)=1,IF(AND(YEAR(JunDom1+3)=AnoDoCalendário,MONTH(JunDom1+3)=6),JunDom1+3,""),IF(AND(YEAR(JunDom1+10)=AnoDoCalendário,MONTH(JunDom1+10)=6),JunDom1+10,""))</f>
        <v>43992</v>
      </c>
      <c r="E7" s="30">
        <f>IF(DAY(JunDom1)=1,IF(AND(YEAR(JunDom1+4)=AnoDoCalendário,MONTH(JunDom1+4)=6),JunDom1+4,""),IF(AND(YEAR(JunDom1+11)=AnoDoCalendário,MONTH(JunDom1+11)=6),JunDom1+11,""))</f>
        <v>43993</v>
      </c>
      <c r="F7" s="30">
        <f>IF(DAY(JunDom1)=1,IF(AND(YEAR(JunDom1+5)=AnoDoCalendário,MONTH(JunDom1+5)=6),JunDom1+5,""),IF(AND(YEAR(JunDom1+12)=AnoDoCalendário,MONTH(JunDom1+12)=6),JunDom1+12,""))</f>
        <v>43994</v>
      </c>
      <c r="G7" s="30">
        <f>IF(DAY(JunDom1)=1,IF(AND(YEAR(JunDom1+6)=AnoDoCalendário,MONTH(JunDom1+6)=6),JunDom1+6,""),IF(AND(YEAR(JunDom1+13)=AnoDoCalendário,MONTH(JunDom1+13)=6),JunDom1+13,""))</f>
        <v>43995</v>
      </c>
      <c r="H7" s="30">
        <f>IF(DAY(JunDom1)=1,IF(AND(YEAR(JunDom1+7)=AnoDoCalendário,MONTH(JunDom1+7)=6),JunDom1+7,""),IF(AND(YEAR(JunDom1+14)=AnoDoCalendário,MONTH(JunDom1+14)=6),JunDom1+14,""))</f>
        <v>43996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IF(DAY(JunDom1)=1,IF(AND(YEAR(JunDom1+8)=AnoDoCalendário,MONTH(JunDom1+8)=6),JunDom1+8,""),IF(AND(YEAR(JunDom1+15)=AnoDoCalendário,MONTH(JunDom1+15)=6),JunDom1+15,""))</f>
        <v>43997</v>
      </c>
      <c r="C9" s="35">
        <f>IF(DAY(JunDom1)=1,IF(AND(YEAR(JunDom1+9)=AnoDoCalendário,MONTH(JunDom1+9)=6),JunDom1+9,""),IF(AND(YEAR(JunDom1+16)=AnoDoCalendário,MONTH(JunDom1+16)=6),JunDom1+16,""))</f>
        <v>43998</v>
      </c>
      <c r="D9" s="35">
        <f>IF(DAY(JunDom1)=1,IF(AND(YEAR(JunDom1+10)=AnoDoCalendário,MONTH(JunDom1+10)=6),JunDom1+10,""),IF(AND(YEAR(JunDom1+17)=AnoDoCalendário,MONTH(JunDom1+17)=6),JunDom1+17,""))</f>
        <v>43999</v>
      </c>
      <c r="E9" s="35">
        <f>IF(DAY(JunDom1)=1,IF(AND(YEAR(JunDom1+11)=AnoDoCalendário,MONTH(JunDom1+11)=6),JunDom1+11,""),IF(AND(YEAR(JunDom1+18)=AnoDoCalendário,MONTH(JunDom1+18)=6),JunDom1+18,""))</f>
        <v>44000</v>
      </c>
      <c r="F9" s="35">
        <f>IF(DAY(JunDom1)=1,IF(AND(YEAR(JunDom1+12)=AnoDoCalendário,MONTH(JunDom1+12)=6),JunDom1+12,""),IF(AND(YEAR(JunDom1+19)=AnoDoCalendário,MONTH(JunDom1+19)=6),JunDom1+19,""))</f>
        <v>44001</v>
      </c>
      <c r="G9" s="35">
        <f>IF(DAY(JunDom1)=1,IF(AND(YEAR(JunDom1+13)=AnoDoCalendário,MONTH(JunDom1+13)=6),JunDom1+13,""),IF(AND(YEAR(JunDom1+20)=AnoDoCalendário,MONTH(JunDom1+20)=6),JunDom1+20,""))</f>
        <v>44002</v>
      </c>
      <c r="H9" s="35">
        <f>IF(DAY(JunDom1)=1,IF(AND(YEAR(JunDom1+14)=AnoDoCalendário,MONTH(JunDom1+14)=6),JunDom1+14,""),IF(AND(YEAR(JunDom1+21)=AnoDoCalendário,MONTH(JunDom1+21)=6),JunDom1+21,""))</f>
        <v>44003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IF(DAY(JunDom1)=1,IF(AND(YEAR(JunDom1+15)=AnoDoCalendário,MONTH(JunDom1+15)=6),JunDom1+15,""),IF(AND(YEAR(JunDom1+22)=AnoDoCalendário,MONTH(JunDom1+22)=6),JunDom1+22,""))</f>
        <v>44004</v>
      </c>
      <c r="C11" s="35">
        <f>IF(DAY(JunDom1)=1,IF(AND(YEAR(JunDom1+16)=AnoDoCalendário,MONTH(JunDom1+16)=6),JunDom1+16,""),IF(AND(YEAR(JunDom1+23)=AnoDoCalendário,MONTH(JunDom1+23)=6),JunDom1+23,""))</f>
        <v>44005</v>
      </c>
      <c r="D11" s="35">
        <f>IF(DAY(JunDom1)=1,IF(AND(YEAR(JunDom1+17)=AnoDoCalendário,MONTH(JunDom1+17)=6),JunDom1+17,""),IF(AND(YEAR(JunDom1+24)=AnoDoCalendário,MONTH(JunDom1+24)=6),JunDom1+24,""))</f>
        <v>44006</v>
      </c>
      <c r="E11" s="35">
        <f>IF(DAY(JunDom1)=1,IF(AND(YEAR(JunDom1+18)=AnoDoCalendário,MONTH(JunDom1+18)=6),JunDom1+18,""),IF(AND(YEAR(JunDom1+25)=AnoDoCalendário,MONTH(JunDom1+25)=6),JunDom1+25,""))</f>
        <v>44007</v>
      </c>
      <c r="F11" s="35">
        <f>IF(DAY(JunDom1)=1,IF(AND(YEAR(JunDom1+19)=AnoDoCalendário,MONTH(JunDom1+19)=6),JunDom1+19,""),IF(AND(YEAR(JunDom1+26)=AnoDoCalendário,MONTH(JunDom1+26)=6),JunDom1+26,""))</f>
        <v>44008</v>
      </c>
      <c r="G11" s="35">
        <f>IF(DAY(JunDom1)=1,IF(AND(YEAR(JunDom1+20)=AnoDoCalendário,MONTH(JunDom1+20)=6),JunDom1+20,""),IF(AND(YEAR(JunDom1+27)=AnoDoCalendário,MONTH(JunDom1+27)=6),JunDom1+27,""))</f>
        <v>44009</v>
      </c>
      <c r="H11" s="35">
        <f>IF(DAY(JunDom1)=1,IF(AND(YEAR(JunDom1+21)=AnoDoCalendário,MONTH(JunDom1+21)=6),JunDom1+21,""),IF(AND(YEAR(JunDom1+28)=AnoDoCalendário,MONTH(JunDom1+28)=6),JunDom1+28,""))</f>
        <v>44010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IF(DAY(JunDom1)=1,IF(AND(YEAR(JunDom1+22)=AnoDoCalendário,MONTH(JunDom1+22)=6),JunDom1+22,""),IF(AND(YEAR(JunDom1+29)=AnoDoCalendário,MONTH(JunDom1+29)=6),JunDom1+29,""))</f>
        <v>44011</v>
      </c>
      <c r="C13" s="35">
        <f>IF(DAY(JunDom1)=1,IF(AND(YEAR(JunDom1+23)=AnoDoCalendário,MONTH(JunDom1+23)=6),JunDom1+23,""),IF(AND(YEAR(JunDom1+30)=AnoDoCalendário,MONTH(JunDom1+30)=6),JunDom1+30,""))</f>
        <v>44012</v>
      </c>
      <c r="D13" s="45" t="str">
        <f>IF(DAY(JunDom1)=1,IF(AND(YEAR(JunDom1+24)=AnoDoCalendário,MONTH(JunDom1+24)=6),JunDom1+24,""),IF(AND(YEAR(JunDom1+31)=AnoDoCalendário,MONTH(JunDom1+31)=6),JunDom1+31,""))</f>
        <v/>
      </c>
      <c r="E13" s="45" t="str">
        <f>IF(DAY(JunDom1)=1,IF(AND(YEAR(JunDom1+25)=AnoDoCalendário,MONTH(JunDom1+25)=6),JunDom1+25,""),IF(AND(YEAR(JunDom1+32)=AnoDoCalendário,MONTH(JunDom1+32)=6),JunDom1+32,""))</f>
        <v/>
      </c>
      <c r="F13" s="45" t="str">
        <f>IF(DAY(JunDom1)=1,IF(AND(YEAR(JunDom1+26)=AnoDoCalendário,MONTH(JunDom1+26)=6),JunDom1+26,""),IF(AND(YEAR(JunDom1+33)=AnoDoCalendário,MONTH(JunDom1+33)=6),JunDom1+33,""))</f>
        <v/>
      </c>
      <c r="G13" s="45" t="str">
        <f>IF(DAY(JunDom1)=1,IF(AND(YEAR(JunDom1+27)=AnoDoCalendário,MONTH(JunDom1+27)=6),JunDom1+27,""),IF(AND(YEAR(JunDom1+34)=AnoDoCalendário,MONTH(JunDom1+34)=6),JunDom1+34,""))</f>
        <v/>
      </c>
      <c r="H13" s="45" t="str">
        <f>IF(DAY(JunDom1)=1,IF(AND(YEAR(JunDom1+28)=AnoDoCalendário,MONTH(JunDom1+28)=6),JunDom1+28,""),IF(AND(YEAR(JunDom1+35)=AnoDoCalendário,MONTH(JunDom1+35)=6),JunDom1+35,""))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6" t="str">
        <f>IF(DAY(JunDom1)=1,IF(AND(YEAR(JunDom1+29)=AnoDoCalendário,MONTH(JunDom1+29)=6),JunDom1+29,""),IF(AND(YEAR(JunDom1+36)=AnoDoCalendário,MONTH(JunDom1+36)=6),JunDom1+36,""))</f>
        <v/>
      </c>
      <c r="C15" s="37" t="str">
        <f>IF(DAY(JunDom1)=1,IF(AND(YEAR(JunDom1+30)=AnoDoCalendário,MONTH(JunDom1+30)=6),JunDom1+30,""),IF(AND(YEAR(JunDom1+37)=AnoDoCalendário,MONTH(JunDom1+37)=6),JunDom1+37,""))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34998626667073579"/>
    <pageSetUpPr fitToPage="1"/>
  </sheetPr>
  <dimension ref="A1:R20"/>
  <sheetViews>
    <sheetView showGridLines="0" topLeftCell="A10" zoomScaleNormal="100" workbookViewId="0">
      <selection activeCell="B14" sqref="B14:H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UPPER(TEXT(DATE(AnoDoCalendário,7,1),"mmmm"" de ""aaaa"))</f>
        <v>JULHO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IF(DAY(JulDom1)=1,"",IF(AND(YEAR(JulDom1+1)=AnoDoCalendário,MONTH(JulDom1+1)=7),JulDom1+1,""))</f>
        <v/>
      </c>
      <c r="C5" s="44" t="str">
        <f>IF(DAY(JulDom1)=1,"",IF(AND(YEAR(JulDom1+2)=AnoDoCalendário,MONTH(JulDom1+2)=7),JulDom1+2,""))</f>
        <v/>
      </c>
      <c r="D5" s="30">
        <f>IF(DAY(JulDom1)=1,"",IF(AND(YEAR(JulDom1+3)=AnoDoCalendário,MONTH(JulDom1+3)=7),JulDom1+3,""))</f>
        <v>44013</v>
      </c>
      <c r="E5" s="30">
        <f>IF(DAY(JulDom1)=1,"",IF(AND(YEAR(JulDom1+4)=AnoDoCalendário,MONTH(JulDom1+4)=7),JulDom1+4,""))</f>
        <v>44014</v>
      </c>
      <c r="F5" s="30">
        <f>IF(DAY(JulDom1)=1,"",IF(AND(YEAR(JulDom1+5)=AnoDoCalendário,MONTH(JulDom1+5)=7),JulDom1+5,""))</f>
        <v>44015</v>
      </c>
      <c r="G5" s="30">
        <f>IF(DAY(JulDom1)=1,"",IF(AND(YEAR(JulDom1+6)=AnoDoCalendário,MONTH(JulDom1+6)=7),JulDom1+6,""))</f>
        <v>44016</v>
      </c>
      <c r="H5" s="30">
        <f>IF(DAY(JulDom1)=1,IF(AND(YEAR(JulDom1)=AnoDoCalendário,MONTH(JulDom1)=7),JulDom1,""),IF(AND(YEAR(JulDom1+7)=AnoDoCalendário,MONTH(JulDom1+7)=7),JulDom1+7,""))</f>
        <v>44017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IF(DAY(JulDom1)=1,IF(AND(YEAR(JulDom1+1)=AnoDoCalendário,MONTH(JulDom1+1)=7),JulDom1+1,""),IF(AND(YEAR(JulDom1+8)=AnoDoCalendário,MONTH(JulDom1+8)=7),JulDom1+8,""))</f>
        <v>44018</v>
      </c>
      <c r="C7" s="30">
        <f>IF(DAY(JulDom1)=1,IF(AND(YEAR(JulDom1+2)=AnoDoCalendário,MONTH(JulDom1+2)=7),JulDom1+2,""),IF(AND(YEAR(JulDom1+9)=AnoDoCalendário,MONTH(JulDom1+9)=7),JulDom1+9,""))</f>
        <v>44019</v>
      </c>
      <c r="D7" s="30">
        <f>IF(DAY(JulDom1)=1,IF(AND(YEAR(JulDom1+3)=AnoDoCalendário,MONTH(JulDom1+3)=7),JulDom1+3,""),IF(AND(YEAR(JulDom1+10)=AnoDoCalendário,MONTH(JulDom1+10)=7),JulDom1+10,""))</f>
        <v>44020</v>
      </c>
      <c r="E7" s="30">
        <f>IF(DAY(JulDom1)=1,IF(AND(YEAR(JulDom1+4)=AnoDoCalendário,MONTH(JulDom1+4)=7),JulDom1+4,""),IF(AND(YEAR(JulDom1+11)=AnoDoCalendário,MONTH(JulDom1+11)=7),JulDom1+11,""))</f>
        <v>44021</v>
      </c>
      <c r="F7" s="30">
        <f>IF(DAY(JulDom1)=1,IF(AND(YEAR(JulDom1+5)=AnoDoCalendário,MONTH(JulDom1+5)=7),JulDom1+5,""),IF(AND(YEAR(JulDom1+12)=AnoDoCalendário,MONTH(JulDom1+12)=7),JulDom1+12,""))</f>
        <v>44022</v>
      </c>
      <c r="G7" s="30">
        <f>IF(DAY(JulDom1)=1,IF(AND(YEAR(JulDom1+6)=AnoDoCalendário,MONTH(JulDom1+6)=7),JulDom1+6,""),IF(AND(YEAR(JulDom1+13)=AnoDoCalendário,MONTH(JulDom1+13)=7),JulDom1+13,""))</f>
        <v>44023</v>
      </c>
      <c r="H7" s="30">
        <f>IF(DAY(JulDom1)=1,IF(AND(YEAR(JulDom1+7)=AnoDoCalendário,MONTH(JulDom1+7)=7),JulDom1+7,""),IF(AND(YEAR(JulDom1+14)=AnoDoCalendário,MONTH(JulDom1+14)=7),JulDom1+14,""))</f>
        <v>44024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IF(DAY(JulDom1)=1,IF(AND(YEAR(JulDom1+8)=AnoDoCalendário,MONTH(JulDom1+8)=7),JulDom1+8,""),IF(AND(YEAR(JulDom1+15)=AnoDoCalendário,MONTH(JulDom1+15)=7),JulDom1+15,""))</f>
        <v>44025</v>
      </c>
      <c r="C9" s="35">
        <f>IF(DAY(JulDom1)=1,IF(AND(YEAR(JulDom1+9)=AnoDoCalendário,MONTH(JulDom1+9)=7),JulDom1+9,""),IF(AND(YEAR(JulDom1+16)=AnoDoCalendário,MONTH(JulDom1+16)=7),JulDom1+16,""))</f>
        <v>44026</v>
      </c>
      <c r="D9" s="35">
        <f>IF(DAY(JulDom1)=1,IF(AND(YEAR(JulDom1+10)=AnoDoCalendário,MONTH(JulDom1+10)=7),JulDom1+10,""),IF(AND(YEAR(JulDom1+17)=AnoDoCalendário,MONTH(JulDom1+17)=7),JulDom1+17,""))</f>
        <v>44027</v>
      </c>
      <c r="E9" s="35">
        <f>IF(DAY(JulDom1)=1,IF(AND(YEAR(JulDom1+11)=AnoDoCalendário,MONTH(JulDom1+11)=7),JulDom1+11,""),IF(AND(YEAR(JulDom1+18)=AnoDoCalendário,MONTH(JulDom1+18)=7),JulDom1+18,""))</f>
        <v>44028</v>
      </c>
      <c r="F9" s="35">
        <f>IF(DAY(JulDom1)=1,IF(AND(YEAR(JulDom1+12)=AnoDoCalendário,MONTH(JulDom1+12)=7),JulDom1+12,""),IF(AND(YEAR(JulDom1+19)=AnoDoCalendário,MONTH(JulDom1+19)=7),JulDom1+19,""))</f>
        <v>44029</v>
      </c>
      <c r="G9" s="35">
        <f>IF(DAY(JulDom1)=1,IF(AND(YEAR(JulDom1+13)=AnoDoCalendário,MONTH(JulDom1+13)=7),JulDom1+13,""),IF(AND(YEAR(JulDom1+20)=AnoDoCalendário,MONTH(JulDom1+20)=7),JulDom1+20,""))</f>
        <v>44030</v>
      </c>
      <c r="H9" s="35">
        <f>IF(DAY(JulDom1)=1,IF(AND(YEAR(JulDom1+14)=AnoDoCalendário,MONTH(JulDom1+14)=7),JulDom1+14,""),IF(AND(YEAR(JulDom1+21)=AnoDoCalendário,MONTH(JulDom1+21)=7),JulDom1+21,""))</f>
        <v>44031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IF(DAY(JulDom1)=1,IF(AND(YEAR(JulDom1+15)=AnoDoCalendário,MONTH(JulDom1+15)=7),JulDom1+15,""),IF(AND(YEAR(JulDom1+22)=AnoDoCalendário,MONTH(JulDom1+22)=7),JulDom1+22,""))</f>
        <v>44032</v>
      </c>
      <c r="C11" s="35">
        <f>IF(DAY(JulDom1)=1,IF(AND(YEAR(JulDom1+16)=AnoDoCalendário,MONTH(JulDom1+16)=7),JulDom1+16,""),IF(AND(YEAR(JulDom1+23)=AnoDoCalendário,MONTH(JulDom1+23)=7),JulDom1+23,""))</f>
        <v>44033</v>
      </c>
      <c r="D11" s="35">
        <f>IF(DAY(JulDom1)=1,IF(AND(YEAR(JulDom1+17)=AnoDoCalendário,MONTH(JulDom1+17)=7),JulDom1+17,""),IF(AND(YEAR(JulDom1+24)=AnoDoCalendário,MONTH(JulDom1+24)=7),JulDom1+24,""))</f>
        <v>44034</v>
      </c>
      <c r="E11" s="35">
        <f>IF(DAY(JulDom1)=1,IF(AND(YEAR(JulDom1+18)=AnoDoCalendário,MONTH(JulDom1+18)=7),JulDom1+18,""),IF(AND(YEAR(JulDom1+25)=AnoDoCalendário,MONTH(JulDom1+25)=7),JulDom1+25,""))</f>
        <v>44035</v>
      </c>
      <c r="F11" s="35">
        <f>IF(DAY(JulDom1)=1,IF(AND(YEAR(JulDom1+19)=AnoDoCalendário,MONTH(JulDom1+19)=7),JulDom1+19,""),IF(AND(YEAR(JulDom1+26)=AnoDoCalendário,MONTH(JulDom1+26)=7),JulDom1+26,""))</f>
        <v>44036</v>
      </c>
      <c r="G11" s="35">
        <f>IF(DAY(JulDom1)=1,IF(AND(YEAR(JulDom1+20)=AnoDoCalendário,MONTH(JulDom1+20)=7),JulDom1+20,""),IF(AND(YEAR(JulDom1+27)=AnoDoCalendário,MONTH(JulDom1+27)=7),JulDom1+27,""))</f>
        <v>44037</v>
      </c>
      <c r="H11" s="35">
        <f>IF(DAY(JulDom1)=1,IF(AND(YEAR(JulDom1+21)=AnoDoCalendário,MONTH(JulDom1+21)=7),JulDom1+21,""),IF(AND(YEAR(JulDom1+28)=AnoDoCalendário,MONTH(JulDom1+28)=7),JulDom1+28,""))</f>
        <v>44038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IF(DAY(JulDom1)=1,IF(AND(YEAR(JulDom1+22)=AnoDoCalendário,MONTH(JulDom1+22)=7),JulDom1+22,""),IF(AND(YEAR(JulDom1+29)=AnoDoCalendário,MONTH(JulDom1+29)=7),JulDom1+29,""))</f>
        <v>44039</v>
      </c>
      <c r="C13" s="35">
        <f>IF(DAY(JulDom1)=1,IF(AND(YEAR(JulDom1+23)=AnoDoCalendário,MONTH(JulDom1+23)=7),JulDom1+23,""),IF(AND(YEAR(JulDom1+30)=AnoDoCalendário,MONTH(JulDom1+30)=7),JulDom1+30,""))</f>
        <v>44040</v>
      </c>
      <c r="D13" s="35">
        <f>IF(DAY(JulDom1)=1,IF(AND(YEAR(JulDom1+24)=AnoDoCalendário,MONTH(JulDom1+24)=7),JulDom1+24,""),IF(AND(YEAR(JulDom1+31)=AnoDoCalendário,MONTH(JulDom1+31)=7),JulDom1+31,""))</f>
        <v>44041</v>
      </c>
      <c r="E13" s="35">
        <f>IF(DAY(JulDom1)=1,IF(AND(YEAR(JulDom1+25)=AnoDoCalendário,MONTH(JulDom1+25)=7),JulDom1+25,""),IF(AND(YEAR(JulDom1+32)=AnoDoCalendário,MONTH(JulDom1+32)=7),JulDom1+32,""))</f>
        <v>44042</v>
      </c>
      <c r="F13" s="35">
        <f>IF(DAY(JulDom1)=1,IF(AND(YEAR(JulDom1+26)=AnoDoCalendário,MONTH(JulDom1+26)=7),JulDom1+26,""),IF(AND(YEAR(JulDom1+33)=AnoDoCalendário,MONTH(JulDom1+33)=7),JulDom1+33,""))</f>
        <v>44043</v>
      </c>
      <c r="G13" s="45" t="str">
        <f>IF(DAY(JulDom1)=1,IF(AND(YEAR(JulDom1+27)=AnoDoCalendário,MONTH(JulDom1+27)=7),JulDom1+27,""),IF(AND(YEAR(JulDom1+34)=AnoDoCalendário,MONTH(JulDom1+34)=7),JulDom1+34,""))</f>
        <v/>
      </c>
      <c r="H13" s="45" t="str">
        <f>IF(DAY(JulDom1)=1,IF(AND(YEAR(JulDom1+28)=AnoDoCalendário,MONTH(JulDom1+28)=7),JulDom1+28,""),IF(AND(YEAR(JulDom1+35)=AnoDoCalendário,MONTH(JulDom1+35)=7),JulDom1+35,""))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6" t="str">
        <f>IF(DAY(JulDom1)=1,IF(AND(YEAR(JulDom1+29)=AnoDoCalendário,MONTH(JulDom1+29)=7),JulDom1+29,""),IF(AND(YEAR(JulDom1+36)=AnoDoCalendário,MONTH(JulDom1+36)=7),JulDom1+36,""))</f>
        <v/>
      </c>
      <c r="C15" s="37" t="str">
        <f>IF(DAY(JulDom1)=1,IF(AND(YEAR(JulDom1+30)=AnoDoCalendário,MONTH(JulDom1+30)=7),JulDom1+30,""),IF(AND(YEAR(JulDom1+37)=AnoDoCalendário,MONTH(JulDom1+37)=7),JulDom1+37,""))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  <pageSetUpPr fitToPage="1"/>
  </sheetPr>
  <dimension ref="A1:R20"/>
  <sheetViews>
    <sheetView showGridLines="0" topLeftCell="A10" zoomScaleNormal="100" workbookViewId="0">
      <selection activeCell="B16" sqref="B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UPPER(TEXT(DATE(AnoDoCalendário,8,1),"mmmm"" de ""aaaa"))</f>
        <v>AGOSTO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IF(DAY(AgoDom1)=1,"",IF(AND(YEAR(AgoDom1+1)=AnoDoCalendário,MONTH(AgoDom1+1)=8),AgoDom1+1,""))</f>
        <v/>
      </c>
      <c r="C5" s="44" t="str">
        <f>IF(DAY(AgoDom1)=1,"",IF(AND(YEAR(AgoDom1+2)=AnoDoCalendário,MONTH(AgoDom1+2)=8),AgoDom1+2,""))</f>
        <v/>
      </c>
      <c r="D5" s="44" t="str">
        <f>IF(DAY(AgoDom1)=1,"",IF(AND(YEAR(AgoDom1+3)=AnoDoCalendário,MONTH(AgoDom1+3)=8),AgoDom1+3,""))</f>
        <v/>
      </c>
      <c r="E5" s="44" t="str">
        <f>IF(DAY(AgoDom1)=1,"",IF(AND(YEAR(AgoDom1+4)=AnoDoCalendário,MONTH(AgoDom1+4)=8),AgoDom1+4,""))</f>
        <v/>
      </c>
      <c r="F5" s="44" t="str">
        <f>IF(DAY(AgoDom1)=1,"",IF(AND(YEAR(AgoDom1+5)=AnoDoCalendário,MONTH(AgoDom1+5)=8),AgoDom1+5,""))</f>
        <v/>
      </c>
      <c r="G5" s="30">
        <f>IF(DAY(AgoDom1)=1,"",IF(AND(YEAR(AgoDom1+6)=AnoDoCalendário,MONTH(AgoDom1+6)=8),AgoDom1+6,""))</f>
        <v>44044</v>
      </c>
      <c r="H5" s="30">
        <f>IF(DAY(AgoDom1)=1,IF(AND(YEAR(AgoDom1)=AnoDoCalendário,MONTH(AgoDom1)=8),AgoDom1,""),IF(AND(YEAR(AgoDom1+7)=AnoDoCalendário,MONTH(AgoDom1+7)=8),AgoDom1+7,""))</f>
        <v>44045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31"/>
      <c r="C6" s="31"/>
      <c r="D6" s="31"/>
      <c r="E6" s="31"/>
      <c r="F6" s="31"/>
      <c r="G6" s="61"/>
      <c r="H6" s="61"/>
      <c r="I6" s="3"/>
    </row>
    <row r="7" spans="1:18" ht="15" customHeight="1" x14ac:dyDescent="0.25">
      <c r="A7"/>
      <c r="B7" s="30">
        <f>IF(DAY(AgoDom1)=1,IF(AND(YEAR(AgoDom1+1)=AnoDoCalendário,MONTH(AgoDom1+1)=8),AgoDom1+1,""),IF(AND(YEAR(AgoDom1+8)=AnoDoCalendário,MONTH(AgoDom1+8)=8),AgoDom1+8,""))</f>
        <v>44046</v>
      </c>
      <c r="C7" s="30">
        <f>IF(DAY(AgoDom1)=1,IF(AND(YEAR(AgoDom1+2)=AnoDoCalendário,MONTH(AgoDom1+2)=8),AgoDom1+2,""),IF(AND(YEAR(AgoDom1+9)=AnoDoCalendário,MONTH(AgoDom1+9)=8),AgoDom1+9,""))</f>
        <v>44047</v>
      </c>
      <c r="D7" s="30">
        <f>IF(DAY(AgoDom1)=1,IF(AND(YEAR(AgoDom1+3)=AnoDoCalendário,MONTH(AgoDom1+3)=8),AgoDom1+3,""),IF(AND(YEAR(AgoDom1+10)=AnoDoCalendário,MONTH(AgoDom1+10)=8),AgoDom1+10,""))</f>
        <v>44048</v>
      </c>
      <c r="E7" s="30">
        <f>IF(DAY(AgoDom1)=1,IF(AND(YEAR(AgoDom1+4)=AnoDoCalendário,MONTH(AgoDom1+4)=8),AgoDom1+4,""),IF(AND(YEAR(AgoDom1+11)=AnoDoCalendário,MONTH(AgoDom1+11)=8),AgoDom1+11,""))</f>
        <v>44049</v>
      </c>
      <c r="F7" s="30">
        <f>IF(DAY(AgoDom1)=1,IF(AND(YEAR(AgoDom1+5)=AnoDoCalendário,MONTH(AgoDom1+5)=8),AgoDom1+5,""),IF(AND(YEAR(AgoDom1+12)=AnoDoCalendário,MONTH(AgoDom1+12)=8),AgoDom1+12,""))</f>
        <v>44050</v>
      </c>
      <c r="G7" s="30">
        <f>IF(DAY(AgoDom1)=1,IF(AND(YEAR(AgoDom1+6)=AnoDoCalendário,MONTH(AgoDom1+6)=8),AgoDom1+6,""),IF(AND(YEAR(AgoDom1+13)=AnoDoCalendário,MONTH(AgoDom1+13)=8),AgoDom1+13,""))</f>
        <v>44051</v>
      </c>
      <c r="H7" s="30">
        <f>IF(DAY(AgoDom1)=1,IF(AND(YEAR(AgoDom1+7)=AnoDoCalendário,MONTH(AgoDom1+7)=8),AgoDom1+7,""),IF(AND(YEAR(AgoDom1+14)=AnoDoCalendário,MONTH(AgoDom1+14)=8),AgoDom1+14,""))</f>
        <v>44052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IF(DAY(AgoDom1)=1,IF(AND(YEAR(AgoDom1+8)=AnoDoCalendário,MONTH(AgoDom1+8)=8),AgoDom1+8,""),IF(AND(YEAR(AgoDom1+15)=AnoDoCalendário,MONTH(AgoDom1+15)=8),AgoDom1+15,""))</f>
        <v>44053</v>
      </c>
      <c r="C9" s="35">
        <f>IF(DAY(AgoDom1)=1,IF(AND(YEAR(AgoDom1+9)=AnoDoCalendário,MONTH(AgoDom1+9)=8),AgoDom1+9,""),IF(AND(YEAR(AgoDom1+16)=AnoDoCalendário,MONTH(AgoDom1+16)=8),AgoDom1+16,""))</f>
        <v>44054</v>
      </c>
      <c r="D9" s="35">
        <f>IF(DAY(AgoDom1)=1,IF(AND(YEAR(AgoDom1+10)=AnoDoCalendário,MONTH(AgoDom1+10)=8),AgoDom1+10,""),IF(AND(YEAR(AgoDom1+17)=AnoDoCalendário,MONTH(AgoDom1+17)=8),AgoDom1+17,""))</f>
        <v>44055</v>
      </c>
      <c r="E9" s="35">
        <f>IF(DAY(AgoDom1)=1,IF(AND(YEAR(AgoDom1+11)=AnoDoCalendário,MONTH(AgoDom1+11)=8),AgoDom1+11,""),IF(AND(YEAR(AgoDom1+18)=AnoDoCalendário,MONTH(AgoDom1+18)=8),AgoDom1+18,""))</f>
        <v>44056</v>
      </c>
      <c r="F9" s="35">
        <f>IF(DAY(AgoDom1)=1,IF(AND(YEAR(AgoDom1+12)=AnoDoCalendário,MONTH(AgoDom1+12)=8),AgoDom1+12,""),IF(AND(YEAR(AgoDom1+19)=AnoDoCalendário,MONTH(AgoDom1+19)=8),AgoDom1+19,""))</f>
        <v>44057</v>
      </c>
      <c r="G9" s="35">
        <f>IF(DAY(AgoDom1)=1,IF(AND(YEAR(AgoDom1+13)=AnoDoCalendário,MONTH(AgoDom1+13)=8),AgoDom1+13,""),IF(AND(YEAR(AgoDom1+20)=AnoDoCalendário,MONTH(AgoDom1+20)=8),AgoDom1+20,""))</f>
        <v>44058</v>
      </c>
      <c r="H9" s="35">
        <f>IF(DAY(AgoDom1)=1,IF(AND(YEAR(AgoDom1+14)=AnoDoCalendário,MONTH(AgoDom1+14)=8),AgoDom1+14,""),IF(AND(YEAR(AgoDom1+21)=AnoDoCalendário,MONTH(AgoDom1+21)=8),AgoDom1+21,""))</f>
        <v>44059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IF(DAY(AgoDom1)=1,IF(AND(YEAR(AgoDom1+15)=AnoDoCalendário,MONTH(AgoDom1+15)=8),AgoDom1+15,""),IF(AND(YEAR(AgoDom1+22)=AnoDoCalendário,MONTH(AgoDom1+22)=8),AgoDom1+22,""))</f>
        <v>44060</v>
      </c>
      <c r="C11" s="35">
        <f>IF(DAY(AgoDom1)=1,IF(AND(YEAR(AgoDom1+16)=AnoDoCalendário,MONTH(AgoDom1+16)=8),AgoDom1+16,""),IF(AND(YEAR(AgoDom1+23)=AnoDoCalendário,MONTH(AgoDom1+23)=8),AgoDom1+23,""))</f>
        <v>44061</v>
      </c>
      <c r="D11" s="35">
        <f>IF(DAY(AgoDom1)=1,IF(AND(YEAR(AgoDom1+17)=AnoDoCalendário,MONTH(AgoDom1+17)=8),AgoDom1+17,""),IF(AND(YEAR(AgoDom1+24)=AnoDoCalendário,MONTH(AgoDom1+24)=8),AgoDom1+24,""))</f>
        <v>44062</v>
      </c>
      <c r="E11" s="35">
        <f>IF(DAY(AgoDom1)=1,IF(AND(YEAR(AgoDom1+18)=AnoDoCalendário,MONTH(AgoDom1+18)=8),AgoDom1+18,""),IF(AND(YEAR(AgoDom1+25)=AnoDoCalendário,MONTH(AgoDom1+25)=8),AgoDom1+25,""))</f>
        <v>44063</v>
      </c>
      <c r="F11" s="35">
        <f>IF(DAY(AgoDom1)=1,IF(AND(YEAR(AgoDom1+19)=AnoDoCalendário,MONTH(AgoDom1+19)=8),AgoDom1+19,""),IF(AND(YEAR(AgoDom1+26)=AnoDoCalendário,MONTH(AgoDom1+26)=8),AgoDom1+26,""))</f>
        <v>44064</v>
      </c>
      <c r="G11" s="35">
        <f>IF(DAY(AgoDom1)=1,IF(AND(YEAR(AgoDom1+20)=AnoDoCalendário,MONTH(AgoDom1+20)=8),AgoDom1+20,""),IF(AND(YEAR(AgoDom1+27)=AnoDoCalendário,MONTH(AgoDom1+27)=8),AgoDom1+27,""))</f>
        <v>44065</v>
      </c>
      <c r="H11" s="35">
        <f>IF(DAY(AgoDom1)=1,IF(AND(YEAR(AgoDom1+21)=AnoDoCalendário,MONTH(AgoDom1+21)=8),AgoDom1+21,""),IF(AND(YEAR(AgoDom1+28)=AnoDoCalendário,MONTH(AgoDom1+28)=8),AgoDom1+28,""))</f>
        <v>44066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IF(DAY(AgoDom1)=1,IF(AND(YEAR(AgoDom1+22)=AnoDoCalendário,MONTH(AgoDom1+22)=8),AgoDom1+22,""),IF(AND(YEAR(AgoDom1+29)=AnoDoCalendário,MONTH(AgoDom1+29)=8),AgoDom1+29,""))</f>
        <v>44067</v>
      </c>
      <c r="C13" s="35">
        <f>IF(DAY(AgoDom1)=1,IF(AND(YEAR(AgoDom1+23)=AnoDoCalendário,MONTH(AgoDom1+23)=8),AgoDom1+23,""),IF(AND(YEAR(AgoDom1+30)=AnoDoCalendário,MONTH(AgoDom1+30)=8),AgoDom1+30,""))</f>
        <v>44068</v>
      </c>
      <c r="D13" s="35">
        <f>IF(DAY(AgoDom1)=1,IF(AND(YEAR(AgoDom1+24)=AnoDoCalendário,MONTH(AgoDom1+24)=8),AgoDom1+24,""),IF(AND(YEAR(AgoDom1+31)=AnoDoCalendário,MONTH(AgoDom1+31)=8),AgoDom1+31,""))</f>
        <v>44069</v>
      </c>
      <c r="E13" s="35">
        <f>IF(DAY(AgoDom1)=1,IF(AND(YEAR(AgoDom1+25)=AnoDoCalendário,MONTH(AgoDom1+25)=8),AgoDom1+25,""),IF(AND(YEAR(AgoDom1+32)=AnoDoCalendário,MONTH(AgoDom1+32)=8),AgoDom1+32,""))</f>
        <v>44070</v>
      </c>
      <c r="F13" s="35">
        <f>IF(DAY(AgoDom1)=1,IF(AND(YEAR(AgoDom1+26)=AnoDoCalendário,MONTH(AgoDom1+26)=8),AgoDom1+26,""),IF(AND(YEAR(AgoDom1+33)=AnoDoCalendário,MONTH(AgoDom1+33)=8),AgoDom1+33,""))</f>
        <v>44071</v>
      </c>
      <c r="G13" s="35">
        <f>IF(DAY(AgoDom1)=1,IF(AND(YEAR(AgoDom1+27)=AnoDoCalendário,MONTH(AgoDom1+27)=8),AgoDom1+27,""),IF(AND(YEAR(AgoDom1+34)=AnoDoCalendário,MONTH(AgoDom1+34)=8),AgoDom1+34,""))</f>
        <v>44072</v>
      </c>
      <c r="H13" s="35">
        <f>IF(DAY(AgoDom1)=1,IF(AND(YEAR(AgoDom1+28)=AnoDoCalendário,MONTH(AgoDom1+28)=8),AgoDom1+28,""),IF(AND(YEAR(AgoDom1+35)=AnoDoCalendário,MONTH(AgoDom1+35)=8),AgoDom1+35,""))</f>
        <v>44073</v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5">
        <f>IF(DAY(AgoDom1)=1,IF(AND(YEAR(AgoDom1+29)=AnoDoCalendário,MONTH(AgoDom1+29)=8),AgoDom1+29,""),IF(AND(YEAR(AgoDom1+36)=AnoDoCalendário,MONTH(AgoDom1+36)=8),AgoDom1+36,""))</f>
        <v>44074</v>
      </c>
      <c r="C15" s="37" t="str">
        <f>IF(DAY(AgoDom1)=1,IF(AND(YEAR(AgoDom1+30)=AnoDoCalendário,MONTH(AgoDom1+30)=8),AgoDom1+30,""),IF(AND(YEAR(AgoDom1+37)=AnoDoCalendário,MONTH(AgoDom1+37)=8),AgoDom1+37,""))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70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14999847407452621"/>
    <pageSetUpPr fitToPage="1"/>
  </sheetPr>
  <dimension ref="A1:R20"/>
  <sheetViews>
    <sheetView showGridLines="0" topLeftCell="A10" zoomScaleNormal="100" workbookViewId="0">
      <selection activeCell="B14" sqref="B14:H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4.25" customHeight="1" x14ac:dyDescent="0.25">
      <c r="A1"/>
    </row>
    <row r="2" spans="1:18" ht="30" customHeight="1" x14ac:dyDescent="0.3">
      <c r="A2"/>
      <c r="B2" s="25" t="s">
        <v>9</v>
      </c>
      <c r="C2" s="16"/>
      <c r="D2" s="16"/>
      <c r="E2" s="16"/>
      <c r="F2" s="16"/>
      <c r="G2" s="16"/>
      <c r="H2" s="16"/>
      <c r="I2" s="16"/>
      <c r="J2" s="16"/>
    </row>
    <row r="3" spans="1:18" ht="62.25" customHeight="1" x14ac:dyDescent="0.25">
      <c r="A3"/>
      <c r="B3" s="26" t="str">
        <f>UPPER(TEXT(DATE(AnoDoCalendário,9,1),"mmmm"" de ""aaaa"))</f>
        <v>SETEMBRO DE 2020</v>
      </c>
      <c r="C3" s="26"/>
      <c r="D3" s="26"/>
      <c r="E3" s="26"/>
      <c r="F3" s="26"/>
      <c r="G3" s="29"/>
      <c r="H3" s="29"/>
    </row>
    <row r="4" spans="1:18" customFormat="1" ht="26.25" customHeight="1" x14ac:dyDescent="0.25">
      <c r="B4" s="20" t="s">
        <v>0</v>
      </c>
      <c r="C4" s="21" t="s">
        <v>1</v>
      </c>
      <c r="D4" s="21" t="s">
        <v>2</v>
      </c>
      <c r="E4" s="21" t="s">
        <v>4</v>
      </c>
      <c r="F4" s="21" t="s">
        <v>5</v>
      </c>
      <c r="G4" s="21" t="s">
        <v>6</v>
      </c>
      <c r="H4" s="22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44" t="str">
        <f>IF(DAY(SetDom1)=1,"",IF(AND(YEAR(SetDom1+1)=AnoDoCalendário,MONTH(SetDom1+1)=9),SetDom1+1,""))</f>
        <v/>
      </c>
      <c r="C5" s="30">
        <f>IF(DAY(SetDom1)=1,"",IF(AND(YEAR(SetDom1+2)=AnoDoCalendário,MONTH(SetDom1+2)=9),SetDom1+2,""))</f>
        <v>44075</v>
      </c>
      <c r="D5" s="30">
        <f>IF(DAY(SetDom1)=1,"",IF(AND(YEAR(SetDom1+3)=AnoDoCalendário,MONTH(SetDom1+3)=9),SetDom1+3,""))</f>
        <v>44076</v>
      </c>
      <c r="E5" s="30">
        <f>IF(DAY(SetDom1)=1,"",IF(AND(YEAR(SetDom1+4)=AnoDoCalendário,MONTH(SetDom1+4)=9),SetDom1+4,""))</f>
        <v>44077</v>
      </c>
      <c r="F5" s="30">
        <f>IF(DAY(SetDom1)=1,"",IF(AND(YEAR(SetDom1+5)=AnoDoCalendário,MONTH(SetDom1+5)=9),SetDom1+5,""))</f>
        <v>44078</v>
      </c>
      <c r="G5" s="30">
        <f>IF(DAY(SetDom1)=1,"",IF(AND(YEAR(SetDom1+6)=AnoDoCalendário,MONTH(SetDom1+6)=9),SetDom1+6,""))</f>
        <v>44079</v>
      </c>
      <c r="H5" s="30">
        <f>IF(DAY(SetDom1)=1,IF(AND(YEAR(SetDom1)=AnoDoCalendário,MONTH(SetDom1)=9),SetDom1,""),IF(AND(YEAR(SetDom1+7)=AnoDoCalendário,MONTH(SetDom1+7)=9),SetDom1+7,""))</f>
        <v>44080</v>
      </c>
      <c r="I5" s="3"/>
      <c r="K5" s="1"/>
      <c r="L5" s="1"/>
      <c r="M5" s="1"/>
      <c r="Q5" s="2"/>
      <c r="R5" s="1"/>
    </row>
    <row r="6" spans="1:18" s="2" customFormat="1" ht="64.5" customHeight="1" x14ac:dyDescent="0.25">
      <c r="A6"/>
      <c r="B6" s="69"/>
      <c r="C6" s="69"/>
      <c r="D6" s="69"/>
      <c r="E6" s="69"/>
      <c r="F6" s="69"/>
      <c r="G6" s="61"/>
      <c r="H6" s="61"/>
      <c r="I6" s="3"/>
    </row>
    <row r="7" spans="1:18" ht="15" customHeight="1" x14ac:dyDescent="0.25">
      <c r="A7"/>
      <c r="B7" s="30">
        <f>IF(DAY(SetDom1)=1,IF(AND(YEAR(SetDom1+1)=AnoDoCalendário,MONTH(SetDom1+1)=9),SetDom1+1,""),IF(AND(YEAR(SetDom1+8)=AnoDoCalendário,MONTH(SetDom1+8)=9),SetDom1+8,""))</f>
        <v>44081</v>
      </c>
      <c r="C7" s="30">
        <f>IF(DAY(SetDom1)=1,IF(AND(YEAR(SetDom1+2)=AnoDoCalendário,MONTH(SetDom1+2)=9),SetDom1+2,""),IF(AND(YEAR(SetDom1+9)=AnoDoCalendário,MONTH(SetDom1+9)=9),SetDom1+9,""))</f>
        <v>44082</v>
      </c>
      <c r="D7" s="30">
        <f>IF(DAY(SetDom1)=1,IF(AND(YEAR(SetDom1+3)=AnoDoCalendário,MONTH(SetDom1+3)=9),SetDom1+3,""),IF(AND(YEAR(SetDom1+10)=AnoDoCalendário,MONTH(SetDom1+10)=9),SetDom1+10,""))</f>
        <v>44083</v>
      </c>
      <c r="E7" s="30">
        <f>IF(DAY(SetDom1)=1,IF(AND(YEAR(SetDom1+4)=AnoDoCalendário,MONTH(SetDom1+4)=9),SetDom1+4,""),IF(AND(YEAR(SetDom1+11)=AnoDoCalendário,MONTH(SetDom1+11)=9),SetDom1+11,""))</f>
        <v>44084</v>
      </c>
      <c r="F7" s="30">
        <f>IF(DAY(SetDom1)=1,IF(AND(YEAR(SetDom1+5)=AnoDoCalendário,MONTH(SetDom1+5)=9),SetDom1+5,""),IF(AND(YEAR(SetDom1+12)=AnoDoCalendário,MONTH(SetDom1+12)=9),SetDom1+12,""))</f>
        <v>44085</v>
      </c>
      <c r="G7" s="30">
        <f>IF(DAY(SetDom1)=1,IF(AND(YEAR(SetDom1+6)=AnoDoCalendário,MONTH(SetDom1+6)=9),SetDom1+6,""),IF(AND(YEAR(SetDom1+13)=AnoDoCalendário,MONTH(SetDom1+13)=9),SetDom1+13,""))</f>
        <v>44086</v>
      </c>
      <c r="H7" s="30">
        <f>IF(DAY(SetDom1)=1,IF(AND(YEAR(SetDom1+7)=AnoDoCalendário,MONTH(SetDom1+7)=9),SetDom1+7,""),IF(AND(YEAR(SetDom1+14)=AnoDoCalendário,MONTH(SetDom1+14)=9),SetDom1+14,""))</f>
        <v>44087</v>
      </c>
      <c r="I7" s="3"/>
    </row>
    <row r="8" spans="1:18" ht="64.5" customHeight="1" x14ac:dyDescent="0.25">
      <c r="A8"/>
      <c r="B8" s="70"/>
      <c r="C8" s="70"/>
      <c r="D8" s="70"/>
      <c r="E8" s="70"/>
      <c r="F8" s="70"/>
      <c r="G8" s="71"/>
      <c r="H8" s="71"/>
      <c r="I8" s="3"/>
    </row>
    <row r="9" spans="1:18" ht="15" customHeight="1" x14ac:dyDescent="0.25">
      <c r="A9"/>
      <c r="B9" s="35">
        <f>IF(DAY(SetDom1)=1,IF(AND(YEAR(SetDom1+8)=AnoDoCalendário,MONTH(SetDom1+8)=9),SetDom1+8,""),IF(AND(YEAR(SetDom1+15)=AnoDoCalendário,MONTH(SetDom1+15)=9),SetDom1+15,""))</f>
        <v>44088</v>
      </c>
      <c r="C9" s="35">
        <f>IF(DAY(SetDom1)=1,IF(AND(YEAR(SetDom1+9)=AnoDoCalendário,MONTH(SetDom1+9)=9),SetDom1+9,""),IF(AND(YEAR(SetDom1+16)=AnoDoCalendário,MONTH(SetDom1+16)=9),SetDom1+16,""))</f>
        <v>44089</v>
      </c>
      <c r="D9" s="35">
        <f>IF(DAY(SetDom1)=1,IF(AND(YEAR(SetDom1+10)=AnoDoCalendário,MONTH(SetDom1+10)=9),SetDom1+10,""),IF(AND(YEAR(SetDom1+17)=AnoDoCalendário,MONTH(SetDom1+17)=9),SetDom1+17,""))</f>
        <v>44090</v>
      </c>
      <c r="E9" s="35">
        <f>IF(DAY(SetDom1)=1,IF(AND(YEAR(SetDom1+11)=AnoDoCalendário,MONTH(SetDom1+11)=9),SetDom1+11,""),IF(AND(YEAR(SetDom1+18)=AnoDoCalendário,MONTH(SetDom1+18)=9),SetDom1+18,""))</f>
        <v>44091</v>
      </c>
      <c r="F9" s="35">
        <f>IF(DAY(SetDom1)=1,IF(AND(YEAR(SetDom1+12)=AnoDoCalendário,MONTH(SetDom1+12)=9),SetDom1+12,""),IF(AND(YEAR(SetDom1+19)=AnoDoCalendário,MONTH(SetDom1+19)=9),SetDom1+19,""))</f>
        <v>44092</v>
      </c>
      <c r="G9" s="35">
        <f>IF(DAY(SetDom1)=1,IF(AND(YEAR(SetDom1+13)=AnoDoCalendário,MONTH(SetDom1+13)=9),SetDom1+13,""),IF(AND(YEAR(SetDom1+20)=AnoDoCalendário,MONTH(SetDom1+20)=9),SetDom1+20,""))</f>
        <v>44093</v>
      </c>
      <c r="H9" s="35">
        <f>IF(DAY(SetDom1)=1,IF(AND(YEAR(SetDom1+14)=AnoDoCalendário,MONTH(SetDom1+14)=9),SetDom1+14,""),IF(AND(YEAR(SetDom1+21)=AnoDoCalendário,MONTH(SetDom1+21)=9),SetDom1+21,""))</f>
        <v>44094</v>
      </c>
      <c r="I9" s="3"/>
    </row>
    <row r="10" spans="1:18" ht="64.5" customHeight="1" x14ac:dyDescent="0.25">
      <c r="A10"/>
      <c r="B10" s="69"/>
      <c r="C10" s="69"/>
      <c r="D10" s="69"/>
      <c r="E10" s="69"/>
      <c r="F10" s="69"/>
      <c r="G10" s="61"/>
      <c r="H10" s="61"/>
      <c r="I10" s="3"/>
    </row>
    <row r="11" spans="1:18" ht="15" customHeight="1" x14ac:dyDescent="0.25">
      <c r="A11"/>
      <c r="B11" s="35">
        <f>IF(DAY(SetDom1)=1,IF(AND(YEAR(SetDom1+15)=AnoDoCalendário,MONTH(SetDom1+15)=9),SetDom1+15,""),IF(AND(YEAR(SetDom1+22)=AnoDoCalendário,MONTH(SetDom1+22)=9),SetDom1+22,""))</f>
        <v>44095</v>
      </c>
      <c r="C11" s="35">
        <f>IF(DAY(SetDom1)=1,IF(AND(YEAR(SetDom1+16)=AnoDoCalendário,MONTH(SetDom1+16)=9),SetDom1+16,""),IF(AND(YEAR(SetDom1+23)=AnoDoCalendário,MONTH(SetDom1+23)=9),SetDom1+23,""))</f>
        <v>44096</v>
      </c>
      <c r="D11" s="35">
        <f>IF(DAY(SetDom1)=1,IF(AND(YEAR(SetDom1+17)=AnoDoCalendário,MONTH(SetDom1+17)=9),SetDom1+17,""),IF(AND(YEAR(SetDom1+24)=AnoDoCalendário,MONTH(SetDom1+24)=9),SetDom1+24,""))</f>
        <v>44097</v>
      </c>
      <c r="E11" s="35">
        <f>IF(DAY(SetDom1)=1,IF(AND(YEAR(SetDom1+18)=AnoDoCalendário,MONTH(SetDom1+18)=9),SetDom1+18,""),IF(AND(YEAR(SetDom1+25)=AnoDoCalendário,MONTH(SetDom1+25)=9),SetDom1+25,""))</f>
        <v>44098</v>
      </c>
      <c r="F11" s="35">
        <f>IF(DAY(SetDom1)=1,IF(AND(YEAR(SetDom1+19)=AnoDoCalendário,MONTH(SetDom1+19)=9),SetDom1+19,""),IF(AND(YEAR(SetDom1+26)=AnoDoCalendário,MONTH(SetDom1+26)=9),SetDom1+26,""))</f>
        <v>44099</v>
      </c>
      <c r="G11" s="35">
        <f>IF(DAY(SetDom1)=1,IF(AND(YEAR(SetDom1+20)=AnoDoCalendário,MONTH(SetDom1+20)=9),SetDom1+20,""),IF(AND(YEAR(SetDom1+27)=AnoDoCalendário,MONTH(SetDom1+27)=9),SetDom1+27,""))</f>
        <v>44100</v>
      </c>
      <c r="H11" s="35">
        <f>IF(DAY(SetDom1)=1,IF(AND(YEAR(SetDom1+21)=AnoDoCalendário,MONTH(SetDom1+21)=9),SetDom1+21,""),IF(AND(YEAR(SetDom1+28)=AnoDoCalendário,MONTH(SetDom1+28)=9),SetDom1+28,""))</f>
        <v>44101</v>
      </c>
      <c r="I11" s="3"/>
    </row>
    <row r="12" spans="1:18" ht="64.5" customHeight="1" x14ac:dyDescent="0.25">
      <c r="A12"/>
      <c r="B12" s="70"/>
      <c r="C12" s="70"/>
      <c r="D12" s="70"/>
      <c r="E12" s="70"/>
      <c r="F12" s="70"/>
      <c r="G12" s="71"/>
      <c r="H12" s="71"/>
      <c r="I12" s="3"/>
    </row>
    <row r="13" spans="1:18" ht="15" customHeight="1" x14ac:dyDescent="0.25">
      <c r="A13"/>
      <c r="B13" s="35">
        <f>IF(DAY(SetDom1)=1,IF(AND(YEAR(SetDom1+22)=AnoDoCalendário,MONTH(SetDom1+22)=9),SetDom1+22,""),IF(AND(YEAR(SetDom1+29)=AnoDoCalendário,MONTH(SetDom1+29)=9),SetDom1+29,""))</f>
        <v>44102</v>
      </c>
      <c r="C13" s="35">
        <f>IF(DAY(SetDom1)=1,IF(AND(YEAR(SetDom1+23)=AnoDoCalendário,MONTH(SetDom1+23)=9),SetDom1+23,""),IF(AND(YEAR(SetDom1+30)=AnoDoCalendário,MONTH(SetDom1+30)=9),SetDom1+30,""))</f>
        <v>44103</v>
      </c>
      <c r="D13" s="35">
        <f>IF(DAY(SetDom1)=1,IF(AND(YEAR(SetDom1+24)=AnoDoCalendário,MONTH(SetDom1+24)=9),SetDom1+24,""),IF(AND(YEAR(SetDom1+31)=AnoDoCalendário,MONTH(SetDom1+31)=9),SetDom1+31,""))</f>
        <v>44104</v>
      </c>
      <c r="E13" s="45" t="str">
        <f>IF(DAY(SetDom1)=1,IF(AND(YEAR(SetDom1+25)=AnoDoCalendário,MONTH(SetDom1+25)=9),SetDom1+25,""),IF(AND(YEAR(SetDom1+32)=AnoDoCalendário,MONTH(SetDom1+32)=9),SetDom1+32,""))</f>
        <v/>
      </c>
      <c r="F13" s="45" t="str">
        <f>IF(DAY(SetDom1)=1,IF(AND(YEAR(SetDom1+26)=AnoDoCalendário,MONTH(SetDom1+26)=9),SetDom1+26,""),IF(AND(YEAR(SetDom1+33)=AnoDoCalendário,MONTH(SetDom1+33)=9),SetDom1+33,""))</f>
        <v/>
      </c>
      <c r="G13" s="45" t="str">
        <f>IF(DAY(SetDom1)=1,IF(AND(YEAR(SetDom1+27)=AnoDoCalendário,MONTH(SetDom1+27)=9),SetDom1+27,""),IF(AND(YEAR(SetDom1+34)=AnoDoCalendário,MONTH(SetDom1+34)=9),SetDom1+34,""))</f>
        <v/>
      </c>
      <c r="H13" s="45" t="str">
        <f>IF(DAY(SetDom1)=1,IF(AND(YEAR(SetDom1+28)=AnoDoCalendário,MONTH(SetDom1+28)=9),SetDom1+28,""),IF(AND(YEAR(SetDom1+35)=AnoDoCalendário,MONTH(SetDom1+35)=9),SetDom1+35,""))</f>
        <v/>
      </c>
      <c r="I13" s="3"/>
    </row>
    <row r="14" spans="1:18" ht="64.5" customHeight="1" x14ac:dyDescent="0.25">
      <c r="A14"/>
      <c r="B14" s="69"/>
      <c r="C14" s="69"/>
      <c r="D14" s="69"/>
      <c r="E14" s="69"/>
      <c r="F14" s="69"/>
      <c r="G14" s="61"/>
      <c r="H14" s="61"/>
      <c r="I14" s="3"/>
    </row>
    <row r="15" spans="1:18" ht="15" customHeight="1" x14ac:dyDescent="0.25">
      <c r="A15"/>
      <c r="B15" s="36" t="str">
        <f>IF(DAY(SetDom1)=1,IF(AND(YEAR(SetDom1+29)=AnoDoCalendário,MONTH(SetDom1+29)=9),SetDom1+29,""),IF(AND(YEAR(SetDom1+36)=AnoDoCalendário,MONTH(SetDom1+36)=9),SetDom1+36,""))</f>
        <v/>
      </c>
      <c r="C15" s="37" t="str">
        <f>IF(DAY(SetDom1)=1,IF(AND(YEAR(SetDom1+30)=AnoDoCalendário,MONTH(SetDom1+30)=9),SetDom1+30,""),IF(AND(YEAR(SetDom1+37)=AnoDoCalendário,MONTH(SetDom1+37)=9),SetDom1+37,""))</f>
        <v/>
      </c>
      <c r="D15" s="38" t="s">
        <v>3</v>
      </c>
      <c r="E15" s="39"/>
      <c r="F15" s="39"/>
      <c r="G15" s="39"/>
      <c r="H15" s="40"/>
      <c r="I15" s="3"/>
    </row>
    <row r="16" spans="1:18" ht="64.5" customHeight="1" x14ac:dyDescent="0.25">
      <c r="A16"/>
      <c r="B16" s="33"/>
      <c r="C16" s="33"/>
      <c r="D16" s="41"/>
      <c r="E16" s="42"/>
      <c r="F16" s="42"/>
      <c r="G16" s="42"/>
      <c r="H16" s="43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13</vt:i4>
      </vt:variant>
    </vt:vector>
  </HeadingPairs>
  <TitlesOfParts>
    <vt:vector size="25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AnoDoCalendário</vt:lpstr>
      <vt:lpstr>Abr!Área_de_Impressão</vt:lpstr>
      <vt:lpstr>Ago!Área_de_Impressão</vt:lpstr>
      <vt:lpstr>Dez!Área_de_Impressão</vt:lpstr>
      <vt:lpstr>Fev!Área_de_Impressão</vt:lpstr>
      <vt:lpstr>Jan!Área_de_Impressão</vt:lpstr>
      <vt:lpstr>Jul!Área_de_Impressão</vt:lpstr>
      <vt:lpstr>Jun!Área_de_Impressão</vt:lpstr>
      <vt:lpstr>Mai!Área_de_Impressão</vt:lpstr>
      <vt:lpstr>Mar!Área_de_Impressão</vt:lpstr>
      <vt:lpstr>Nov!Área_de_Impressão</vt:lpstr>
      <vt:lpstr>Out!Área_de_Impressão</vt:lpstr>
      <vt:lpstr>Set!Área_de_Impressão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Lara Barradas</dc:creator>
  <cp:lastModifiedBy>Lara Barradas</cp:lastModifiedBy>
  <dcterms:created xsi:type="dcterms:W3CDTF">2012-09-17T22:36:33Z</dcterms:created>
  <dcterms:modified xsi:type="dcterms:W3CDTF">2020-03-24T11:48:35Z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